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24000" windowHeight="9735"/>
  </bookViews>
  <sheets>
    <sheet name="PRESUP. 2020" sheetId="5" r:id="rId1"/>
  </sheets>
  <calcPr calcId="152511"/>
  <fileRecoveryPr autoRecover="0"/>
</workbook>
</file>

<file path=xl/calcChain.xml><?xml version="1.0" encoding="utf-8"?>
<calcChain xmlns="http://schemas.openxmlformats.org/spreadsheetml/2006/main">
  <c r="G55" i="5" l="1"/>
  <c r="G109" i="5" l="1"/>
  <c r="G110" i="5"/>
  <c r="G111" i="5"/>
  <c r="G113" i="5"/>
  <c r="G114" i="5"/>
  <c r="G108" i="5"/>
  <c r="G84" i="5" l="1"/>
  <c r="G83" i="5"/>
  <c r="G81" i="5"/>
  <c r="G67" i="5"/>
  <c r="G68" i="5"/>
  <c r="G69" i="5"/>
  <c r="G70" i="5"/>
  <c r="G71" i="5"/>
  <c r="G72" i="5"/>
  <c r="G74" i="5"/>
  <c r="G75" i="5"/>
  <c r="G77" i="5"/>
  <c r="G78" i="5"/>
  <c r="G66" i="5"/>
  <c r="G57" i="5"/>
  <c r="G58" i="5"/>
  <c r="G59" i="5"/>
  <c r="G60" i="5"/>
  <c r="G61" i="5"/>
  <c r="G62" i="5"/>
  <c r="G63" i="5"/>
  <c r="G49" i="5"/>
  <c r="G50" i="5"/>
  <c r="G47" i="5"/>
  <c r="G15" i="5"/>
  <c r="G16" i="5"/>
  <c r="G17" i="5"/>
  <c r="G18" i="5"/>
  <c r="G19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40" i="5"/>
  <c r="G41" i="5"/>
  <c r="G42" i="5"/>
  <c r="G44" i="5"/>
  <c r="G45" i="5"/>
  <c r="Y16" i="5"/>
  <c r="W16" i="5"/>
  <c r="U16" i="5"/>
  <c r="S16" i="5"/>
  <c r="Q16" i="5"/>
  <c r="O16" i="5"/>
  <c r="M16" i="5"/>
  <c r="K16" i="5"/>
  <c r="I16" i="5"/>
  <c r="G14" i="5"/>
  <c r="D169" i="5" l="1"/>
  <c r="D148" i="5"/>
  <c r="AE144" i="5"/>
  <c r="AC144" i="5"/>
  <c r="AA144" i="5"/>
  <c r="Y144" i="5"/>
  <c r="W144" i="5"/>
  <c r="U144" i="5"/>
  <c r="S144" i="5"/>
  <c r="Q144" i="5"/>
  <c r="O144" i="5"/>
  <c r="M144" i="5"/>
  <c r="K144" i="5"/>
  <c r="I144" i="5"/>
  <c r="D144" i="5"/>
  <c r="AE143" i="5"/>
  <c r="AC143" i="5"/>
  <c r="AA143" i="5"/>
  <c r="Y143" i="5"/>
  <c r="W143" i="5"/>
  <c r="U143" i="5"/>
  <c r="S143" i="5"/>
  <c r="Q143" i="5"/>
  <c r="O143" i="5"/>
  <c r="M143" i="5"/>
  <c r="K143" i="5"/>
  <c r="I143" i="5"/>
  <c r="D143" i="5"/>
  <c r="D125" i="5"/>
  <c r="AD120" i="5"/>
  <c r="AC116" i="5"/>
  <c r="AA116" i="5"/>
  <c r="K116" i="5"/>
  <c r="I116" i="5"/>
  <c r="G116" i="5"/>
  <c r="M115" i="5"/>
  <c r="AE114" i="5"/>
  <c r="AC114" i="5"/>
  <c r="AA114" i="5"/>
  <c r="Y114" i="5"/>
  <c r="W114" i="5"/>
  <c r="S114" i="5"/>
  <c r="Q114" i="5"/>
  <c r="O114" i="5"/>
  <c r="M114" i="5"/>
  <c r="I114" i="5"/>
  <c r="AE113" i="5"/>
  <c r="AC113" i="5"/>
  <c r="Y113" i="5"/>
  <c r="W113" i="5"/>
  <c r="U113" i="5"/>
  <c r="S113" i="5"/>
  <c r="Q113" i="5"/>
  <c r="I113" i="5"/>
  <c r="AE112" i="5"/>
  <c r="AC112" i="5"/>
  <c r="M112" i="5"/>
  <c r="K112" i="5"/>
  <c r="I112" i="5"/>
  <c r="G112" i="5"/>
  <c r="W111" i="5"/>
  <c r="U111" i="5"/>
  <c r="AE110" i="5"/>
  <c r="AE109" i="5"/>
  <c r="AC109" i="5"/>
  <c r="AA109" i="5"/>
  <c r="Y109" i="5"/>
  <c r="K93" i="5"/>
  <c r="I93" i="5"/>
  <c r="M91" i="5"/>
  <c r="K91" i="5"/>
  <c r="I91" i="5"/>
  <c r="D88" i="5"/>
  <c r="AE77" i="5"/>
  <c r="AC77" i="5"/>
  <c r="AA77" i="5"/>
  <c r="Y77" i="5"/>
  <c r="W77" i="5"/>
  <c r="U77" i="5"/>
  <c r="S77" i="5"/>
  <c r="Q77" i="5"/>
  <c r="O77" i="5"/>
  <c r="M77" i="5"/>
  <c r="I77" i="5"/>
  <c r="AE76" i="5"/>
  <c r="AC76" i="5"/>
  <c r="AA76" i="5"/>
  <c r="U76" i="5"/>
  <c r="S76" i="5"/>
  <c r="Q76" i="5"/>
  <c r="K76" i="5"/>
  <c r="I76" i="5"/>
  <c r="G76" i="5"/>
  <c r="Y75" i="5"/>
  <c r="U75" i="5"/>
  <c r="S75" i="5"/>
  <c r="O75" i="5"/>
  <c r="Y74" i="5"/>
  <c r="W74" i="5"/>
  <c r="U74" i="5"/>
  <c r="S74" i="5"/>
  <c r="Q74" i="5"/>
  <c r="O74" i="5"/>
  <c r="M74" i="5"/>
  <c r="K74" i="5"/>
  <c r="I74" i="5"/>
  <c r="U73" i="5"/>
  <c r="S73" i="5"/>
  <c r="Q73" i="5"/>
  <c r="O73" i="5"/>
  <c r="M73" i="5"/>
  <c r="K73" i="5"/>
  <c r="I73" i="5"/>
  <c r="D73" i="5"/>
  <c r="G73" i="5" s="1"/>
  <c r="Q71" i="5"/>
  <c r="M71" i="5"/>
  <c r="K71" i="5"/>
  <c r="I71" i="5"/>
  <c r="Q70" i="5"/>
  <c r="AE68" i="5"/>
  <c r="AC68" i="5"/>
  <c r="AE67" i="5"/>
  <c r="AC67" i="5"/>
  <c r="AA67" i="5"/>
  <c r="Y67" i="5"/>
  <c r="W67" i="5"/>
  <c r="U67" i="5"/>
  <c r="S67" i="5"/>
  <c r="Q67" i="5"/>
  <c r="O67" i="5"/>
  <c r="U66" i="5"/>
  <c r="S66" i="5"/>
  <c r="Q66" i="5"/>
  <c r="O66" i="5"/>
  <c r="M66" i="5"/>
  <c r="K66" i="5"/>
  <c r="I66" i="5"/>
  <c r="AE63" i="5"/>
  <c r="AC63" i="5"/>
  <c r="AA63" i="5"/>
  <c r="Y63" i="5"/>
  <c r="W63" i="5"/>
  <c r="U63" i="5"/>
  <c r="S63" i="5"/>
  <c r="Q63" i="5"/>
  <c r="O63" i="5"/>
  <c r="M63" i="5"/>
  <c r="K63" i="5"/>
  <c r="I63" i="5"/>
  <c r="AE62" i="5"/>
  <c r="AC62" i="5"/>
  <c r="AA62" i="5"/>
  <c r="Y62" i="5"/>
  <c r="W62" i="5"/>
  <c r="U62" i="5"/>
  <c r="S62" i="5"/>
  <c r="Q62" i="5"/>
  <c r="O62" i="5"/>
  <c r="M62" i="5"/>
  <c r="K62" i="5"/>
  <c r="I62" i="5"/>
  <c r="AE61" i="5"/>
  <c r="AC61" i="5"/>
  <c r="AA61" i="5"/>
  <c r="Y61" i="5"/>
  <c r="W61" i="5"/>
  <c r="U61" i="5"/>
  <c r="S61" i="5"/>
  <c r="Q61" i="5"/>
  <c r="O61" i="5"/>
  <c r="M61" i="5"/>
  <c r="K61" i="5"/>
  <c r="I61" i="5"/>
  <c r="AE60" i="5"/>
  <c r="AC60" i="5"/>
  <c r="AA60" i="5"/>
  <c r="Y60" i="5"/>
  <c r="W60" i="5"/>
  <c r="U60" i="5"/>
  <c r="S60" i="5"/>
  <c r="Q60" i="5"/>
  <c r="O60" i="5"/>
  <c r="M60" i="5"/>
  <c r="AE59" i="5"/>
  <c r="AC59" i="5"/>
  <c r="AA59" i="5"/>
  <c r="K59" i="5"/>
  <c r="I59" i="5"/>
  <c r="AE58" i="5"/>
  <c r="O58" i="5"/>
  <c r="M58" i="5"/>
  <c r="K58" i="5"/>
  <c r="I58" i="5"/>
  <c r="Q57" i="5"/>
  <c r="O57" i="5"/>
  <c r="M57" i="5"/>
  <c r="K57" i="5"/>
  <c r="I57" i="5"/>
  <c r="AE55" i="5"/>
  <c r="AC55" i="5"/>
  <c r="AA55" i="5"/>
  <c r="Y55" i="5"/>
  <c r="W55" i="5"/>
  <c r="U55" i="5"/>
  <c r="S55" i="5"/>
  <c r="Q55" i="5"/>
  <c r="O55" i="5"/>
  <c r="M55" i="5"/>
  <c r="K55" i="5"/>
  <c r="D53" i="5"/>
  <c r="AE50" i="5"/>
  <c r="AC50" i="5"/>
  <c r="AA50" i="5"/>
  <c r="Y50" i="5"/>
  <c r="W50" i="5"/>
  <c r="U50" i="5"/>
  <c r="S50" i="5"/>
  <c r="Q50" i="5"/>
  <c r="AE49" i="5"/>
  <c r="AC49" i="5"/>
  <c r="AA49" i="5"/>
  <c r="Y49" i="5"/>
  <c r="W49" i="5"/>
  <c r="U49" i="5"/>
  <c r="S49" i="5"/>
  <c r="Q49" i="5"/>
  <c r="O49" i="5"/>
  <c r="M49" i="5"/>
  <c r="K49" i="5"/>
  <c r="I49" i="5"/>
  <c r="AE45" i="5"/>
  <c r="AC45" i="5"/>
  <c r="AA45" i="5"/>
  <c r="Y45" i="5"/>
  <c r="AE44" i="5"/>
  <c r="K44" i="5"/>
  <c r="I44" i="5"/>
  <c r="AE43" i="5"/>
  <c r="AC43" i="5"/>
  <c r="AA43" i="5"/>
  <c r="Y43" i="5"/>
  <c r="W43" i="5"/>
  <c r="U43" i="5"/>
  <c r="S43" i="5"/>
  <c r="Q43" i="5"/>
  <c r="O43" i="5"/>
  <c r="M43" i="5"/>
  <c r="K43" i="5"/>
  <c r="I43" i="5"/>
  <c r="D43" i="5"/>
  <c r="G43" i="5" s="1"/>
  <c r="AE42" i="5"/>
  <c r="AC42" i="5"/>
  <c r="AA42" i="5"/>
  <c r="Y42" i="5"/>
  <c r="W42" i="5"/>
  <c r="U42" i="5"/>
  <c r="S42" i="5"/>
  <c r="Q42" i="5"/>
  <c r="O42" i="5"/>
  <c r="M42" i="5"/>
  <c r="K42" i="5"/>
  <c r="I42" i="5"/>
  <c r="AE41" i="5"/>
  <c r="AC41" i="5"/>
  <c r="AA41" i="5"/>
  <c r="Y41" i="5"/>
  <c r="W41" i="5"/>
  <c r="U41" i="5"/>
  <c r="S41" i="5"/>
  <c r="Q41" i="5"/>
  <c r="O41" i="5"/>
  <c r="M41" i="5"/>
  <c r="K41" i="5"/>
  <c r="I41" i="5"/>
  <c r="AE39" i="5"/>
  <c r="AC39" i="5"/>
  <c r="AA39" i="5"/>
  <c r="Y39" i="5"/>
  <c r="W39" i="5"/>
  <c r="U39" i="5"/>
  <c r="S39" i="5"/>
  <c r="Q39" i="5"/>
  <c r="O39" i="5"/>
  <c r="M39" i="5"/>
  <c r="K39" i="5"/>
  <c r="I39" i="5"/>
  <c r="D39" i="5"/>
  <c r="G39" i="5" s="1"/>
  <c r="AE38" i="5"/>
  <c r="AC38" i="5"/>
  <c r="AA38" i="5"/>
  <c r="W38" i="5"/>
  <c r="U38" i="5"/>
  <c r="S38" i="5"/>
  <c r="Q38" i="5"/>
  <c r="O38" i="5"/>
  <c r="M38" i="5"/>
  <c r="K38" i="5"/>
  <c r="I38" i="5"/>
  <c r="AE37" i="5"/>
  <c r="AC37" i="5"/>
  <c r="AA37" i="5"/>
  <c r="Y37" i="5"/>
  <c r="W37" i="5"/>
  <c r="AE36" i="5"/>
  <c r="AC36" i="5"/>
  <c r="AA36" i="5"/>
  <c r="Y36" i="5"/>
  <c r="W36" i="5"/>
  <c r="U36" i="5"/>
  <c r="S36" i="5"/>
  <c r="Q36" i="5"/>
  <c r="O36" i="5"/>
  <c r="M36" i="5"/>
  <c r="K36" i="5"/>
  <c r="I36" i="5"/>
  <c r="AE35" i="5"/>
  <c r="S35" i="5"/>
  <c r="O35" i="5"/>
  <c r="K35" i="5"/>
  <c r="AE34" i="5"/>
  <c r="AC34" i="5"/>
  <c r="AA34" i="5"/>
  <c r="Y34" i="5"/>
  <c r="W34" i="5"/>
  <c r="U34" i="5"/>
  <c r="S34" i="5"/>
  <c r="Q34" i="5"/>
  <c r="O34" i="5"/>
  <c r="M34" i="5"/>
  <c r="K34" i="5"/>
  <c r="I34" i="5"/>
  <c r="M33" i="5"/>
  <c r="AC32" i="5"/>
  <c r="AA32" i="5"/>
  <c r="Y32" i="5"/>
  <c r="W32" i="5"/>
  <c r="U32" i="5"/>
  <c r="S32" i="5"/>
  <c r="Q32" i="5"/>
  <c r="O32" i="5"/>
  <c r="M32" i="5"/>
  <c r="K32" i="5"/>
  <c r="I32" i="5"/>
  <c r="AE31" i="5"/>
  <c r="AC31" i="5"/>
  <c r="AA31" i="5"/>
  <c r="Y31" i="5"/>
  <c r="W31" i="5"/>
  <c r="U31" i="5"/>
  <c r="S31" i="5"/>
  <c r="Q31" i="5"/>
  <c r="O31" i="5"/>
  <c r="M31" i="5"/>
  <c r="K31" i="5"/>
  <c r="I31" i="5"/>
  <c r="AE30" i="5"/>
  <c r="AC30" i="5"/>
  <c r="Y30" i="5"/>
  <c r="W30" i="5"/>
  <c r="AE29" i="5"/>
  <c r="AA29" i="5"/>
  <c r="Y29" i="5"/>
  <c r="W29" i="5"/>
  <c r="U29" i="5"/>
  <c r="S29" i="5"/>
  <c r="Q29" i="5"/>
  <c r="O29" i="5"/>
  <c r="M29" i="5"/>
  <c r="K29" i="5"/>
  <c r="I29" i="5"/>
  <c r="AE28" i="5"/>
  <c r="AC28" i="5"/>
  <c r="AA28" i="5"/>
  <c r="Y28" i="5"/>
  <c r="U28" i="5"/>
  <c r="S28" i="5"/>
  <c r="O28" i="5"/>
  <c r="W27" i="5"/>
  <c r="M27" i="5"/>
  <c r="K27" i="5"/>
  <c r="I27" i="5"/>
  <c r="AE26" i="5"/>
  <c r="AC26" i="5"/>
  <c r="AA26" i="5"/>
  <c r="Y26" i="5"/>
  <c r="W26" i="5"/>
  <c r="U26" i="5"/>
  <c r="S26" i="5"/>
  <c r="Q26" i="5"/>
  <c r="O26" i="5"/>
  <c r="M26" i="5"/>
  <c r="K26" i="5"/>
  <c r="I26" i="5"/>
  <c r="AE25" i="5"/>
  <c r="AC25" i="5"/>
  <c r="AA25" i="5"/>
  <c r="Y25" i="5"/>
  <c r="W25" i="5"/>
  <c r="Q25" i="5"/>
  <c r="AE24" i="5"/>
  <c r="AC24" i="5"/>
  <c r="AA24" i="5"/>
  <c r="Y24" i="5"/>
  <c r="W24" i="5"/>
  <c r="U24" i="5"/>
  <c r="S24" i="5"/>
  <c r="Q24" i="5"/>
  <c r="O24" i="5"/>
  <c r="M24" i="5"/>
  <c r="AE23" i="5"/>
  <c r="AC23" i="5"/>
  <c r="AA23" i="5"/>
  <c r="Y23" i="5"/>
  <c r="W23" i="5"/>
  <c r="U23" i="5"/>
  <c r="S23" i="5"/>
  <c r="Q23" i="5"/>
  <c r="O23" i="5"/>
  <c r="M23" i="5"/>
  <c r="K23" i="5"/>
  <c r="I23" i="5"/>
  <c r="AE22" i="5"/>
  <c r="AC22" i="5"/>
  <c r="AA22" i="5"/>
  <c r="Y22" i="5"/>
  <c r="W22" i="5"/>
  <c r="U22" i="5"/>
  <c r="S22" i="5"/>
  <c r="Q22" i="5"/>
  <c r="O22" i="5"/>
  <c r="M22" i="5"/>
  <c r="K22" i="5"/>
  <c r="I22" i="5"/>
  <c r="O21" i="5"/>
  <c r="M21" i="5"/>
  <c r="K21" i="5"/>
  <c r="I21" i="5"/>
  <c r="AE20" i="5"/>
  <c r="AC20" i="5"/>
  <c r="AA20" i="5"/>
  <c r="Y20" i="5"/>
  <c r="W20" i="5"/>
  <c r="U20" i="5"/>
  <c r="S20" i="5"/>
  <c r="Q20" i="5"/>
  <c r="O20" i="5"/>
  <c r="M20" i="5"/>
  <c r="K20" i="5"/>
  <c r="I20" i="5"/>
  <c r="D20" i="5"/>
  <c r="G20" i="5" s="1"/>
  <c r="AE19" i="5"/>
  <c r="AC19" i="5"/>
  <c r="AA19" i="5"/>
  <c r="Y19" i="5"/>
  <c r="W19" i="5"/>
  <c r="U19" i="5"/>
  <c r="S19" i="5"/>
  <c r="AE18" i="5"/>
  <c r="AC18" i="5"/>
  <c r="AA18" i="5"/>
  <c r="Y18" i="5"/>
  <c r="W18" i="5"/>
  <c r="U18" i="5"/>
  <c r="S18" i="5"/>
  <c r="Q18" i="5"/>
  <c r="O18" i="5"/>
  <c r="M18" i="5"/>
  <c r="K18" i="5"/>
  <c r="I18" i="5"/>
  <c r="AE17" i="5"/>
  <c r="AC17" i="5"/>
  <c r="AA17" i="5"/>
  <c r="Y17" i="5"/>
  <c r="W17" i="5"/>
  <c r="U17" i="5"/>
  <c r="S17" i="5"/>
  <c r="Q17" i="5"/>
  <c r="O17" i="5"/>
  <c r="M17" i="5"/>
  <c r="K17" i="5"/>
  <c r="I17" i="5"/>
  <c r="AE15" i="5"/>
  <c r="AC15" i="5"/>
  <c r="AA15" i="5"/>
  <c r="Y15" i="5"/>
  <c r="W15" i="5"/>
  <c r="U15" i="5"/>
  <c r="S15" i="5"/>
  <c r="Q15" i="5"/>
  <c r="O15" i="5"/>
  <c r="M15" i="5"/>
  <c r="K15" i="5"/>
  <c r="I15" i="5"/>
  <c r="O14" i="5"/>
  <c r="G144" i="5" l="1"/>
  <c r="D13" i="5"/>
  <c r="G143" i="5"/>
  <c r="AE70" i="5"/>
</calcChain>
</file>

<file path=xl/sharedStrings.xml><?xml version="1.0" encoding="utf-8"?>
<sst xmlns="http://schemas.openxmlformats.org/spreadsheetml/2006/main" count="419" uniqueCount="238">
  <si>
    <t xml:space="preserve">Varios </t>
  </si>
  <si>
    <t>SOFTWARE</t>
  </si>
  <si>
    <t>ACTIVOS INTANGIBLES</t>
  </si>
  <si>
    <t xml:space="preserve">EQUIPO DE COMUNICACIÓN </t>
  </si>
  <si>
    <t>EQUIPO DE COMUNICACIÓN Y TELECOMUNICACIONES</t>
  </si>
  <si>
    <t>MAQUINARIA, OTROS EQUIPOS Y HERRAMIENTAS</t>
  </si>
  <si>
    <t>Pieza</t>
  </si>
  <si>
    <t xml:space="preserve">EQUIPO DE COMPUTACION </t>
  </si>
  <si>
    <t xml:space="preserve">EQUIPO DE COMPUTO Y DE TECNOLOGIAS DE LA INFORMACION </t>
  </si>
  <si>
    <t>MOBILIARIO Y EQUIPO DE ADMINISTRACION</t>
  </si>
  <si>
    <t>Varias</t>
  </si>
  <si>
    <t>Mes</t>
  </si>
  <si>
    <t>OTROS ARRENDAMIENTOS</t>
  </si>
  <si>
    <t xml:space="preserve">ARRENDAMIENTO DE EQUIPO DE TRANSPORTE </t>
  </si>
  <si>
    <t>ARRENDAMIENTO DE MOBILIARIO Y EQUIPO DE ADMINISTRACION, EDUCACIONAL Y RECREATIVO</t>
  </si>
  <si>
    <t>SERVICIOS DE ARRENDAMIENTOS</t>
  </si>
  <si>
    <t>SERVICIO POSTAL</t>
  </si>
  <si>
    <t xml:space="preserve">SERVICIOS POSTALES Y TELEGRAFICOS </t>
  </si>
  <si>
    <t xml:space="preserve">Anual </t>
  </si>
  <si>
    <t xml:space="preserve">SERVICIOS DE ACCESO DE INTERNET, REDES Y PROCESAMIENTOS DE INFORMACION </t>
  </si>
  <si>
    <t>TELEFONIA CELULAR</t>
  </si>
  <si>
    <t>TELEFONIA TRADICIONAL</t>
  </si>
  <si>
    <t xml:space="preserve">TELEFONIA TRADICIONAL </t>
  </si>
  <si>
    <t>Anual</t>
  </si>
  <si>
    <t xml:space="preserve">AGUA </t>
  </si>
  <si>
    <t>AGUA</t>
  </si>
  <si>
    <t xml:space="preserve">Mes </t>
  </si>
  <si>
    <t xml:space="preserve">ENERGIA ELECTRICA </t>
  </si>
  <si>
    <t>SERVICIOS BASICOS</t>
  </si>
  <si>
    <t>SERVICIOS GENERALES</t>
  </si>
  <si>
    <t xml:space="preserve">PRODUCTOS MENORES DE HULE PARA EQUIPO DE TRANSPORTE </t>
  </si>
  <si>
    <t xml:space="preserve">ARTICULOS MENORES DE CARÁCTER DIVERSO PARA USO EN EQUIPO DE TRANSPORTE </t>
  </si>
  <si>
    <t xml:space="preserve">ARTICULOS AUTOMOTRICES MENORES </t>
  </si>
  <si>
    <t xml:space="preserve">ACCESORIOS Y MATERIALES ELECTRICOS MENORES PARA EQUIPO DE TRANSPORTE </t>
  </si>
  <si>
    <t xml:space="preserve">REFACCIONES Y ACCESORIOS MENORES DE EQUIPO DE TRANSPORTE </t>
  </si>
  <si>
    <t xml:space="preserve">REFACCIONES Y ACCESORIOS MENORES DE EQUIPO DE COMPUTO Y TECNOLOGIAS DE INFORMACION </t>
  </si>
  <si>
    <t xml:space="preserve">REFACCIONES Y ACCESORIOS MENORES DE EDIFICIOS </t>
  </si>
  <si>
    <t>Varios</t>
  </si>
  <si>
    <t>HERRAMIENTAS, REFACCIONES Y ACCESORIOS MENORES</t>
  </si>
  <si>
    <t xml:space="preserve">PRODUCTOS TEXTILES ADQUIRIDOS COMO VESTUARIO Y UNIFORMES </t>
  </si>
  <si>
    <t>Piezas</t>
  </si>
  <si>
    <t>VESTUARIOS Y UNIFORMES</t>
  </si>
  <si>
    <t>VESTUARIO, BLANCOS, PRENDAS DE PROTECCION  PERSONAL Y ARTICULOS DEPORTIVOS</t>
  </si>
  <si>
    <t>Litros</t>
  </si>
  <si>
    <t>Liquido para bateria</t>
  </si>
  <si>
    <t>Liquido para Frenos</t>
  </si>
  <si>
    <t>Anticongelantes</t>
  </si>
  <si>
    <t>Aceite lubricante</t>
  </si>
  <si>
    <t>Combustible</t>
  </si>
  <si>
    <t>COMBUSTIBLES, LUBRICANTES Y ADITIVOS</t>
  </si>
  <si>
    <t xml:space="preserve">Otros </t>
  </si>
  <si>
    <t xml:space="preserve">Cubeta </t>
  </si>
  <si>
    <t>Pintura</t>
  </si>
  <si>
    <t>Impermeabilizante</t>
  </si>
  <si>
    <t xml:space="preserve">OTROS MATERIALES DE FERRETERIA PARA CONSTRUCCION Y REPARACION </t>
  </si>
  <si>
    <t>OTROS MATERIALES Y ARTICULOS DE CONSTRUCCION Y REPARACION</t>
  </si>
  <si>
    <t>Tablaroca</t>
  </si>
  <si>
    <t xml:space="preserve">PRODUCTOS DE PLASTICO, PVC Y SIMILARES PARA LA COSTRUCCION </t>
  </si>
  <si>
    <t>MATERIALES COMPLEMENTARIOS</t>
  </si>
  <si>
    <t xml:space="preserve">clavos </t>
  </si>
  <si>
    <t xml:space="preserve">MATERIAL DE FERRETERIA PARA LA COSTRUCCION </t>
  </si>
  <si>
    <t>ARTICULOS METALICOS PARA LA CONSTRUCCION</t>
  </si>
  <si>
    <t>Interruptores</t>
  </si>
  <si>
    <t>Focos Ahorradores Grande</t>
  </si>
  <si>
    <t>Extensiones Electricas</t>
  </si>
  <si>
    <t>Enchufes</t>
  </si>
  <si>
    <t>Contactos</t>
  </si>
  <si>
    <t xml:space="preserve">Lampara de barra </t>
  </si>
  <si>
    <t>Metros</t>
  </si>
  <si>
    <t>Cables (para uso electrico)</t>
  </si>
  <si>
    <t>Balastras</t>
  </si>
  <si>
    <t>Apagadores</t>
  </si>
  <si>
    <t>ACCESORIOS Y MATERIAL ELECTRICO</t>
  </si>
  <si>
    <t>MATERIAL ELECTRICO Y ELECTRONICO</t>
  </si>
  <si>
    <t>CAL, YESO Y PRODUCTOS DE YESO</t>
  </si>
  <si>
    <t>CEMENTO Y PRODUCTOS DE CONCRETO</t>
  </si>
  <si>
    <t>Mes y Pza.</t>
  </si>
  <si>
    <t>MATERIALES Y ARTICULOS DE CONSTRUCCION Y REPARACION.</t>
  </si>
  <si>
    <t>Paquete</t>
  </si>
  <si>
    <t>Servilletas</t>
  </si>
  <si>
    <t>Cucharas</t>
  </si>
  <si>
    <t>Platos</t>
  </si>
  <si>
    <t>Vasos</t>
  </si>
  <si>
    <t>Bolsa</t>
  </si>
  <si>
    <t>Tenedores</t>
  </si>
  <si>
    <t xml:space="preserve">ARTICULOS PARA EL SERVICIO DE ALIMENTACION </t>
  </si>
  <si>
    <t>UTENSILIOS PARA EL SERVICIO DE ALIMENTACION</t>
  </si>
  <si>
    <t xml:space="preserve">PRODUCTOS DIVERSOS PARA ALIMENTACION DE PERSONAS </t>
  </si>
  <si>
    <t>PRODUCTOS ALIMENTICIOS PARA PERSONAS</t>
  </si>
  <si>
    <t>Lote</t>
  </si>
  <si>
    <t>Refacciones y accesorios para impresora</t>
  </si>
  <si>
    <t>Toner para equipo de computo (impresora)</t>
  </si>
  <si>
    <t>Teclado</t>
  </si>
  <si>
    <t>Reguladores</t>
  </si>
  <si>
    <t>Mouse</t>
  </si>
  <si>
    <t>Torre</t>
  </si>
  <si>
    <t>CDS</t>
  </si>
  <si>
    <t>DVD</t>
  </si>
  <si>
    <t>Cartuchos de tinta para impresoras a color</t>
  </si>
  <si>
    <t>Aire comprimido</t>
  </si>
  <si>
    <t xml:space="preserve">SUMINISTROS INFORMATICOS </t>
  </si>
  <si>
    <t>MATERIALES, UTILES Y EQUIPOS MENORES DE TECNOLOGIAS DE INFORMACION Y COMUNICACIONES</t>
  </si>
  <si>
    <t>Trapeador</t>
  </si>
  <si>
    <t>Metro</t>
  </si>
  <si>
    <t>Franelas</t>
  </si>
  <si>
    <t xml:space="preserve">PRODUCTOS TEXTILES PARA LIMPIEZA </t>
  </si>
  <si>
    <t>Papel sanitario</t>
  </si>
  <si>
    <t>Papel para manos</t>
  </si>
  <si>
    <t>PRODUCTOS DE PAPEL PARA LIMPIEZA</t>
  </si>
  <si>
    <t>Shampoo para manos</t>
  </si>
  <si>
    <t>Limpiador (vidrio)</t>
  </si>
  <si>
    <t>Pares</t>
  </si>
  <si>
    <t>Recogedor</t>
  </si>
  <si>
    <t>Fibras</t>
  </si>
  <si>
    <t>Escobas</t>
  </si>
  <si>
    <t>Kilos</t>
  </si>
  <si>
    <t>Detergente</t>
  </si>
  <si>
    <t>Botes de plastico para basura</t>
  </si>
  <si>
    <t>Bultos</t>
  </si>
  <si>
    <t>Bolsas para basura</t>
  </si>
  <si>
    <t>litros</t>
  </si>
  <si>
    <t>Blanqueadores</t>
  </si>
  <si>
    <t>Limpiador Liquido con Aroma</t>
  </si>
  <si>
    <t>Acidos limpiadores</t>
  </si>
  <si>
    <t>Aceite Limpiador (piso)</t>
  </si>
  <si>
    <t xml:space="preserve">MATERIALES Y ARTICULOS DE LIMPIEZA </t>
  </si>
  <si>
    <t>MATERIAL DE LIMPIEZA</t>
  </si>
  <si>
    <t xml:space="preserve">Corrector en cinta </t>
  </si>
  <si>
    <t>Hojas Opalina</t>
  </si>
  <si>
    <t>Folder de todo tipo</t>
  </si>
  <si>
    <t>Hojas blancas</t>
  </si>
  <si>
    <t>Cajas Archivadoras (carta)</t>
  </si>
  <si>
    <t>Cajas Archivadoras (oficio)</t>
  </si>
  <si>
    <t>Regla</t>
  </si>
  <si>
    <t>Agenda</t>
  </si>
  <si>
    <t>Etiquetas</t>
  </si>
  <si>
    <t>Perforadoras para papel</t>
  </si>
  <si>
    <t>Caja</t>
  </si>
  <si>
    <t>Broches (clips varios tamaños)</t>
  </si>
  <si>
    <t>Libretas de todo tipo</t>
  </si>
  <si>
    <t>Libros de registro</t>
  </si>
  <si>
    <t>Sobres</t>
  </si>
  <si>
    <t>Ligas</t>
  </si>
  <si>
    <t>Goma de borrar</t>
  </si>
  <si>
    <t>Masking tape</t>
  </si>
  <si>
    <t>Cinta Canela</t>
  </si>
  <si>
    <t>Corrector de maquina</t>
  </si>
  <si>
    <t>Marcadores</t>
  </si>
  <si>
    <t xml:space="preserve">Corrector liquido </t>
  </si>
  <si>
    <t>Postic</t>
  </si>
  <si>
    <t>Tijeras escolar y domestica</t>
  </si>
  <si>
    <t>Desengrapadora</t>
  </si>
  <si>
    <t>Engrapadoras manuales</t>
  </si>
  <si>
    <t>Cuenta facil</t>
  </si>
  <si>
    <t>Separadores de archivo</t>
  </si>
  <si>
    <t>Lapices de todo tipo</t>
  </si>
  <si>
    <t xml:space="preserve">plumas de todo tipo </t>
  </si>
  <si>
    <t>Tinta para sello de goma</t>
  </si>
  <si>
    <t>Foliadores</t>
  </si>
  <si>
    <t>Pegamento de todo tipo</t>
  </si>
  <si>
    <t>Cutters</t>
  </si>
  <si>
    <t>Recopiladores</t>
  </si>
  <si>
    <t>Cintas para maquina de todo tipo</t>
  </si>
  <si>
    <t>Grapas</t>
  </si>
  <si>
    <t xml:space="preserve">ARTICULOS Y MATERIAL DE OFICINA </t>
  </si>
  <si>
    <t>MATERIALES, UTILES Y EQUIPOS MENORES DE OFICINA</t>
  </si>
  <si>
    <t>MATERIALES DE ADMINISTRACION, EMISION DE DOCUMENTOS Y ARTICULOS OFICIALES</t>
  </si>
  <si>
    <t>MATERIALES Y SUMINISTROS</t>
  </si>
  <si>
    <t>DICIEMBRE COSTO</t>
  </si>
  <si>
    <t>DICIEMBRE CANTIDAD</t>
  </si>
  <si>
    <t>NOVIEMBRE  COSTO</t>
  </si>
  <si>
    <t>NOVIEMBRE CANTIDAD</t>
  </si>
  <si>
    <t>OCTUBRE COSTO</t>
  </si>
  <si>
    <t>OCTUBRE CANTIDAD</t>
  </si>
  <si>
    <t>SEPTIEMBRE COSTO</t>
  </si>
  <si>
    <t>SEPTIEMBRECANTIDAD</t>
  </si>
  <si>
    <t>AGOSTO COSTO</t>
  </si>
  <si>
    <t>AGOSTO CANTIDAD</t>
  </si>
  <si>
    <t>JULIO COSTO</t>
  </si>
  <si>
    <t>JULIO CANTIDAD</t>
  </si>
  <si>
    <t>JUNIO COSTO</t>
  </si>
  <si>
    <t>JUNIO CANTIDAD</t>
  </si>
  <si>
    <t>MAYO   COSTO</t>
  </si>
  <si>
    <t>MAYO CANTIDAD</t>
  </si>
  <si>
    <t>ABRIL  COSTO</t>
  </si>
  <si>
    <t>ABRIL CANTIDAD</t>
  </si>
  <si>
    <t>MARZO COSTO</t>
  </si>
  <si>
    <t>MARZO CANTIDAD</t>
  </si>
  <si>
    <t>FEBRERO COSTO</t>
  </si>
  <si>
    <t>FEBRERO CANTIDAD</t>
  </si>
  <si>
    <t>ENERO COSTO</t>
  </si>
  <si>
    <t>ENERO CANTIDAD</t>
  </si>
  <si>
    <t>ANUAL COSTO</t>
  </si>
  <si>
    <t xml:space="preserve">PRECIO UNITARIO </t>
  </si>
  <si>
    <t>UNIDADES DE MEDIDA</t>
  </si>
  <si>
    <t>CANTIDAD</t>
  </si>
  <si>
    <t>CONCEPTO</t>
  </si>
  <si>
    <t>PARTIDA</t>
  </si>
  <si>
    <r>
      <t xml:space="preserve">DEPENDENCIA     </t>
    </r>
    <r>
      <rPr>
        <u/>
        <sz val="12"/>
        <rFont val="Arial"/>
        <family val="2"/>
      </rPr>
      <t>SECRETARIA DE TURISMO</t>
    </r>
  </si>
  <si>
    <t xml:space="preserve">PRODUCTOS DE PAPEL Y HULE P/ USO EN OFICINA </t>
  </si>
  <si>
    <t>10,00</t>
  </si>
  <si>
    <t xml:space="preserve">MADERA Y PRODUCTOS DE MADERA </t>
  </si>
  <si>
    <t xml:space="preserve">VIDRIO Y PRODUCTOS DE VIDRIO </t>
  </si>
  <si>
    <t xml:space="preserve">ARTICULOS Y MATERIAL DE OFICINA EN VIDRIO </t>
  </si>
  <si>
    <t xml:space="preserve">ARTICULOS COMPLEMENTARIOS PARA SERVICIOS GENERALES </t>
  </si>
  <si>
    <t xml:space="preserve">OTROS PRODUCTOS QUIMICOS PARA CONSTRUCCION Y REPARACION </t>
  </si>
  <si>
    <t>sellador</t>
  </si>
  <si>
    <t>ARRENDAMIENTO DE EDIFICIOS</t>
  </si>
  <si>
    <t xml:space="preserve">ARRENDAMIENTOS DE EDIFICIOS </t>
  </si>
  <si>
    <t xml:space="preserve">ARRENDAMIENTO DE EQUIPO Y BIENES INFORMATICOS </t>
  </si>
  <si>
    <t xml:space="preserve">MUEBLES DE OFICINA Y ESTANTERIA </t>
  </si>
  <si>
    <t xml:space="preserve">MOBILIARIO Y EQUIPO </t>
  </si>
  <si>
    <t xml:space="preserve">OTROS MOBILIARIOS Y EQUIPO DE ADMINISTRACION </t>
  </si>
  <si>
    <t xml:space="preserve">OTRO MOBILIARIO Y EQUIPO </t>
  </si>
  <si>
    <t xml:space="preserve">SISTEMAS DE AIRE ACONDICIONADO, CALEFACCION Y DE REFRIGERACION </t>
  </si>
  <si>
    <t xml:space="preserve">MATERIAL MENOR DE FERRETERIA PARA USO EN EDIFICIOS </t>
  </si>
  <si>
    <t xml:space="preserve">PRODUCTOS DIVERSOS EN GENERAL </t>
  </si>
  <si>
    <t xml:space="preserve">PIGMENTOS O COLORANTES PARA USO EN OFICINAS </t>
  </si>
  <si>
    <t>ALIMENTOS Y UTENSILIOS</t>
  </si>
  <si>
    <t xml:space="preserve">PRODUCTOS MINERALES NO METALICOS </t>
  </si>
  <si>
    <t xml:space="preserve">MATERIAL DE FERRETERIA ELECTRICO </t>
  </si>
  <si>
    <t>PRODUCTOS MINERALES PARA LA CONSTRUCCION</t>
  </si>
  <si>
    <t>REFACCIONES Y ACCESORIOS MENORES DE CARÁCTER INFORMATIVO</t>
  </si>
  <si>
    <t xml:space="preserve">ARRENDAMIENTOS DE ACTIVOS INTANGIBLES </t>
  </si>
  <si>
    <t xml:space="preserve">ARRENDAIENTOS DE ACTIVOS INTANGIBLES </t>
  </si>
  <si>
    <t xml:space="preserve">VEHICULOS Y EQUIPO DE TRANSPORTE </t>
  </si>
  <si>
    <r>
      <t xml:space="preserve">FECHA                 </t>
    </r>
    <r>
      <rPr>
        <u/>
        <sz val="12"/>
        <rFont val="Arial"/>
        <family val="2"/>
      </rPr>
      <t>OCTUBRE DE 2019</t>
    </r>
  </si>
  <si>
    <t>PROGRAMA ANUAL DE ADQUISICIONES 2019</t>
  </si>
  <si>
    <t>CALENDARIZACION DEL GASTO 2020</t>
  </si>
  <si>
    <t>BIENES MUEBLES , INMUEBLES E INTANGIBLES</t>
  </si>
  <si>
    <t>SISTEM</t>
  </si>
  <si>
    <t>Guantes de hule para aseo</t>
  </si>
  <si>
    <t>PRODUCTOS MINERALES PARA CONSTRUCIÓN Y REP.</t>
  </si>
  <si>
    <t>OTROS PRODUCTOS MIN. PARA CONSTRUCCIÓN Y REPARACIÓN</t>
  </si>
  <si>
    <t>PRODUCTOS QUIMICOS, FARMACEUTICOS Y DE LABORATORIO</t>
  </si>
  <si>
    <t>FERTILIZANTES, PESTICIDAS Y OTROS AGROQUIMICOS</t>
  </si>
  <si>
    <t>FIBRAS SINTETICAS, HULES, PLASTICOS Y DERIVADOS</t>
  </si>
  <si>
    <t>ARTICULOS ELECTRONICOS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</si>
</sst>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_-* #,##0\ _€_-;\-* #,##0\ _€_-;_-* &quot;-&quot;??\ _€_-;_-@_-"/>
  </numFmts>
  <fonts count="16" x14ac:knownFonts="1">
    <font>
      <sz val="10"/>
      <name val="Arial"/>
    </font>
    <font>
      <sz val="10"/>
      <name val="Arial"/>
    </font>
    <font>
      <b/>
      <sz val="7"/>
      <name val="Arial"/>
      <family val="2"/>
    </font>
    <font>
      <sz val="7"/>
      <name val="Arial"/>
      <family val="2"/>
    </font>
    <font>
      <sz val="7"/>
      <name val="Calibri"/>
      <family val="2"/>
      <scheme val="minor"/>
    </font>
    <font>
      <b/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7"/>
      <color rgb="FFFF000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</cellStyleXfs>
  <cellXfs count="246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Fill="1"/>
    <xf numFmtId="0" fontId="3" fillId="2" borderId="1" xfId="0" applyFont="1" applyFill="1" applyBorder="1"/>
    <xf numFmtId="0" fontId="3" fillId="2" borderId="2" xfId="0" applyFont="1" applyFill="1" applyBorder="1"/>
    <xf numFmtId="164" fontId="3" fillId="2" borderId="2" xfId="1" applyFont="1" applyFill="1" applyBorder="1"/>
    <xf numFmtId="0" fontId="3" fillId="2" borderId="2" xfId="0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2" xfId="0" applyFont="1" applyFill="1" applyBorder="1"/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1" applyFont="1" applyFill="1" applyBorder="1" applyAlignment="1">
      <alignment horizontal="center"/>
    </xf>
    <xf numFmtId="164" fontId="3" fillId="0" borderId="2" xfId="1" applyFont="1" applyFill="1" applyBorder="1"/>
    <xf numFmtId="0" fontId="2" fillId="0" borderId="2" xfId="0" applyFont="1" applyFill="1" applyBorder="1"/>
    <xf numFmtId="0" fontId="3" fillId="0" borderId="3" xfId="0" applyFont="1" applyFill="1" applyBorder="1" applyAlignment="1">
      <alignment horizontal="right"/>
    </xf>
    <xf numFmtId="164" fontId="2" fillId="3" borderId="2" xfId="1" applyFont="1" applyFill="1" applyBorder="1"/>
    <xf numFmtId="0" fontId="2" fillId="3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/>
    <xf numFmtId="164" fontId="3" fillId="2" borderId="8" xfId="1" applyFont="1" applyFill="1" applyBorder="1"/>
    <xf numFmtId="0" fontId="3" fillId="2" borderId="8" xfId="0" applyFont="1" applyFill="1" applyBorder="1" applyAlignment="1">
      <alignment horizontal="center"/>
    </xf>
    <xf numFmtId="164" fontId="2" fillId="2" borderId="8" xfId="1" applyFont="1" applyFill="1" applyBorder="1"/>
    <xf numFmtId="0" fontId="2" fillId="2" borderId="8" xfId="0" applyFont="1" applyFill="1" applyBorder="1"/>
    <xf numFmtId="1" fontId="2" fillId="2" borderId="8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wrapText="1"/>
    </xf>
    <xf numFmtId="164" fontId="2" fillId="3" borderId="8" xfId="0" applyNumberFormat="1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" fontId="2" fillId="3" borderId="8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8" xfId="1" applyFont="1" applyFill="1" applyBorder="1"/>
    <xf numFmtId="4" fontId="3" fillId="0" borderId="8" xfId="0" applyNumberFormat="1" applyFont="1" applyFill="1" applyBorder="1"/>
    <xf numFmtId="0" fontId="3" fillId="0" borderId="8" xfId="0" applyFont="1" applyFill="1" applyBorder="1"/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4" fontId="3" fillId="0" borderId="8" xfId="0" applyNumberFormat="1" applyFont="1" applyFill="1" applyBorder="1" applyAlignment="1">
      <alignment horizontal="center"/>
    </xf>
    <xf numFmtId="164" fontId="3" fillId="0" borderId="8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wrapText="1"/>
    </xf>
    <xf numFmtId="164" fontId="2" fillId="3" borderId="8" xfId="1" applyFont="1" applyFill="1" applyBorder="1"/>
    <xf numFmtId="0" fontId="2" fillId="3" borderId="8" xfId="0" applyFont="1" applyFill="1" applyBorder="1"/>
    <xf numFmtId="1" fontId="2" fillId="3" borderId="8" xfId="0" applyNumberFormat="1" applyFont="1" applyFill="1" applyBorder="1" applyAlignment="1">
      <alignment horizontal="center"/>
    </xf>
    <xf numFmtId="164" fontId="2" fillId="4" borderId="8" xfId="1" applyFont="1" applyFill="1" applyBorder="1"/>
    <xf numFmtId="0" fontId="2" fillId="4" borderId="8" xfId="0" applyFont="1" applyFill="1" applyBorder="1"/>
    <xf numFmtId="1" fontId="2" fillId="4" borderId="8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/>
    </xf>
    <xf numFmtId="164" fontId="6" fillId="0" borderId="7" xfId="1" applyFont="1" applyFill="1" applyBorder="1"/>
    <xf numFmtId="164" fontId="6" fillId="0" borderId="8" xfId="1" applyFont="1" applyFill="1" applyBorder="1"/>
    <xf numFmtId="164" fontId="6" fillId="2" borderId="7" xfId="1" applyFont="1" applyFill="1" applyBorder="1"/>
    <xf numFmtId="164" fontId="6" fillId="2" borderId="8" xfId="1" applyFont="1" applyFill="1" applyBorder="1"/>
    <xf numFmtId="1" fontId="2" fillId="2" borderId="8" xfId="0" applyNumberFormat="1" applyFont="1" applyFill="1" applyBorder="1" applyAlignment="1">
      <alignment horizontal="center" vertical="center" wrapText="1"/>
    </xf>
    <xf numFmtId="164" fontId="3" fillId="2" borderId="7" xfId="1" applyFont="1" applyFill="1" applyBorder="1"/>
    <xf numFmtId="1" fontId="2" fillId="3" borderId="8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/>
    </xf>
    <xf numFmtId="164" fontId="3" fillId="0" borderId="8" xfId="0" applyNumberFormat="1" applyFont="1" applyFill="1" applyBorder="1"/>
    <xf numFmtId="1" fontId="3" fillId="0" borderId="8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2" borderId="8" xfId="1" applyNumberFormat="1" applyFont="1" applyFill="1" applyBorder="1" applyAlignment="1">
      <alignment horizontal="center"/>
    </xf>
    <xf numFmtId="164" fontId="3" fillId="0" borderId="7" xfId="1" applyFont="1" applyFill="1" applyBorder="1" applyAlignment="1">
      <alignment horizontal="center"/>
    </xf>
    <xf numFmtId="41" fontId="3" fillId="0" borderId="8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41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4" fontId="3" fillId="0" borderId="8" xfId="0" applyNumberFormat="1" applyFont="1" applyFill="1" applyBorder="1" applyAlignment="1">
      <alignment wrapText="1"/>
    </xf>
    <xf numFmtId="165" fontId="3" fillId="0" borderId="8" xfId="1" applyNumberFormat="1" applyFont="1" applyFill="1" applyBorder="1" applyAlignment="1">
      <alignment horizontal="left"/>
    </xf>
    <xf numFmtId="1" fontId="3" fillId="0" borderId="8" xfId="0" applyNumberFormat="1" applyFont="1" applyFill="1" applyBorder="1" applyAlignment="1">
      <alignment horizontal="center" wrapText="1"/>
    </xf>
    <xf numFmtId="0" fontId="3" fillId="2" borderId="7" xfId="1" applyNumberFormat="1" applyFont="1" applyFill="1" applyBorder="1" applyAlignment="1"/>
    <xf numFmtId="0" fontId="3" fillId="2" borderId="8" xfId="1" applyNumberFormat="1" applyFont="1" applyFill="1" applyBorder="1" applyAlignment="1"/>
    <xf numFmtId="164" fontId="6" fillId="0" borderId="7" xfId="1" applyFont="1" applyFill="1" applyBorder="1" applyAlignment="1">
      <alignment horizontal="center"/>
    </xf>
    <xf numFmtId="164" fontId="6" fillId="0" borderId="8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wrapText="1"/>
    </xf>
    <xf numFmtId="164" fontId="6" fillId="2" borderId="7" xfId="1" applyFont="1" applyFill="1" applyBorder="1" applyAlignment="1">
      <alignment horizontal="center"/>
    </xf>
    <xf numFmtId="164" fontId="3" fillId="2" borderId="8" xfId="1" applyFont="1" applyFill="1" applyBorder="1" applyAlignment="1">
      <alignment horizontal="center"/>
    </xf>
    <xf numFmtId="164" fontId="6" fillId="2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2" fontId="3" fillId="3" borderId="8" xfId="0" applyNumberFormat="1" applyFont="1" applyFill="1" applyBorder="1" applyAlignment="1">
      <alignment horizontal="center"/>
    </xf>
    <xf numFmtId="0" fontId="3" fillId="3" borderId="8" xfId="0" applyFont="1" applyFill="1" applyBorder="1"/>
    <xf numFmtId="164" fontId="3" fillId="0" borderId="7" xfId="1" applyFont="1" applyFill="1" applyBorder="1"/>
    <xf numFmtId="2" fontId="3" fillId="2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0" fontId="3" fillId="0" borderId="8" xfId="0" applyFont="1" applyFill="1" applyBorder="1" applyAlignment="1"/>
    <xf numFmtId="43" fontId="8" fillId="2" borderId="8" xfId="1" applyNumberFormat="1" applyFont="1" applyFill="1" applyBorder="1" applyAlignment="1">
      <alignment horizontal="center"/>
    </xf>
    <xf numFmtId="0" fontId="2" fillId="3" borderId="8" xfId="0" applyFont="1" applyFill="1" applyBorder="1" applyAlignment="1"/>
    <xf numFmtId="164" fontId="8" fillId="2" borderId="8" xfId="1" applyFont="1" applyFill="1" applyBorder="1"/>
    <xf numFmtId="164" fontId="2" fillId="0" borderId="8" xfId="1" applyFont="1" applyFill="1" applyBorder="1"/>
    <xf numFmtId="4" fontId="2" fillId="0" borderId="8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/>
    </xf>
    <xf numFmtId="43" fontId="3" fillId="0" borderId="8" xfId="0" applyNumberFormat="1" applyFont="1" applyFill="1" applyBorder="1" applyAlignment="1">
      <alignment horizontal="center"/>
    </xf>
    <xf numFmtId="43" fontId="8" fillId="0" borderId="8" xfId="1" applyNumberFormat="1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164" fontId="8" fillId="0" borderId="8" xfId="1" applyFont="1" applyFill="1" applyBorder="1"/>
    <xf numFmtId="43" fontId="3" fillId="0" borderId="8" xfId="1" applyNumberFormat="1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43" fontId="3" fillId="2" borderId="8" xfId="1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 wrapText="1"/>
    </xf>
    <xf numFmtId="4" fontId="3" fillId="0" borderId="8" xfId="0" applyNumberFormat="1" applyFont="1" applyFill="1" applyBorder="1" applyAlignment="1">
      <alignment horizontal="center" wrapText="1"/>
    </xf>
    <xf numFmtId="1" fontId="2" fillId="0" borderId="8" xfId="1" applyNumberFormat="1" applyFont="1" applyFill="1" applyBorder="1" applyAlignment="1">
      <alignment horizontal="center" wrapText="1"/>
    </xf>
    <xf numFmtId="1" fontId="2" fillId="2" borderId="8" xfId="1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 wrapText="1"/>
    </xf>
    <xf numFmtId="2" fontId="2" fillId="0" borderId="8" xfId="0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vertical="center" wrapText="1"/>
    </xf>
    <xf numFmtId="1" fontId="2" fillId="4" borderId="5" xfId="0" applyNumberFormat="1" applyFont="1" applyFill="1" applyBorder="1" applyAlignment="1">
      <alignment vertical="center" wrapText="1"/>
    </xf>
    <xf numFmtId="1" fontId="2" fillId="4" borderId="8" xfId="0" applyNumberFormat="1" applyFont="1" applyFill="1" applyBorder="1" applyAlignment="1">
      <alignment vertical="center" wrapText="1"/>
    </xf>
    <xf numFmtId="1" fontId="2" fillId="4" borderId="6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2" fillId="6" borderId="13" xfId="0" applyFont="1" applyFill="1" applyBorder="1" applyAlignment="1">
      <alignment horizontal="center" vertical="center" wrapText="1"/>
    </xf>
    <xf numFmtId="1" fontId="2" fillId="6" borderId="13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9" fillId="0" borderId="0" xfId="0" applyFont="1"/>
    <xf numFmtId="0" fontId="2" fillId="0" borderId="8" xfId="1" applyNumberFormat="1" applyFont="1" applyFill="1" applyBorder="1" applyAlignment="1">
      <alignment horizontal="center"/>
    </xf>
    <xf numFmtId="164" fontId="2" fillId="0" borderId="7" xfId="1" applyFont="1" applyFill="1" applyBorder="1"/>
    <xf numFmtId="0" fontId="3" fillId="0" borderId="9" xfId="1" applyNumberFormat="1" applyFont="1" applyFill="1" applyBorder="1" applyAlignment="1">
      <alignment horizontal="center"/>
    </xf>
    <xf numFmtId="0" fontId="2" fillId="2" borderId="8" xfId="1" applyNumberFormat="1" applyFont="1" applyFill="1" applyBorder="1" applyAlignment="1">
      <alignment horizontal="center"/>
    </xf>
    <xf numFmtId="164" fontId="2" fillId="2" borderId="7" xfId="1" applyFont="1" applyFill="1" applyBorder="1"/>
    <xf numFmtId="0" fontId="2" fillId="2" borderId="8" xfId="0" applyFont="1" applyFill="1" applyBorder="1" applyAlignment="1"/>
    <xf numFmtId="164" fontId="2" fillId="2" borderId="8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164" fontId="2" fillId="0" borderId="8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164" fontId="2" fillId="0" borderId="8" xfId="1" applyFont="1" applyFill="1" applyBorder="1" applyAlignment="1">
      <alignment horizontal="center"/>
    </xf>
    <xf numFmtId="43" fontId="2" fillId="0" borderId="8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4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wrapText="1"/>
    </xf>
    <xf numFmtId="164" fontId="3" fillId="0" borderId="8" xfId="0" applyNumberFormat="1" applyFont="1" applyFill="1" applyBorder="1" applyAlignment="1">
      <alignment wrapText="1"/>
    </xf>
    <xf numFmtId="1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164" fontId="3" fillId="3" borderId="8" xfId="1" applyFont="1" applyFill="1" applyBorder="1"/>
    <xf numFmtId="0" fontId="3" fillId="0" borderId="7" xfId="0" applyFont="1" applyFill="1" applyBorder="1" applyAlignment="1"/>
    <xf numFmtId="0" fontId="2" fillId="4" borderId="3" xfId="0" applyFont="1" applyFill="1" applyBorder="1" applyAlignment="1">
      <alignment horizontal="center"/>
    </xf>
    <xf numFmtId="164" fontId="12" fillId="3" borderId="8" xfId="1" applyFont="1" applyFill="1" applyBorder="1"/>
    <xf numFmtId="164" fontId="12" fillId="4" borderId="8" xfId="1" applyFont="1" applyFill="1" applyBorder="1" applyAlignment="1">
      <alignment vertical="center" wrapText="1"/>
    </xf>
    <xf numFmtId="164" fontId="12" fillId="2" borderId="8" xfId="1" applyFont="1" applyFill="1" applyBorder="1"/>
    <xf numFmtId="164" fontId="12" fillId="0" borderId="8" xfId="1" applyFont="1" applyFill="1" applyBorder="1"/>
    <xf numFmtId="164" fontId="12" fillId="3" borderId="8" xfId="0" applyNumberFormat="1" applyFont="1" applyFill="1" applyBorder="1" applyAlignment="1"/>
    <xf numFmtId="164" fontId="12" fillId="2" borderId="8" xfId="1" applyFont="1" applyFill="1" applyBorder="1" applyAlignment="1">
      <alignment horizontal="center"/>
    </xf>
    <xf numFmtId="164" fontId="13" fillId="4" borderId="8" xfId="1" applyFont="1" applyFill="1" applyBorder="1"/>
    <xf numFmtId="164" fontId="13" fillId="3" borderId="8" xfId="1" applyFont="1" applyFill="1" applyBorder="1"/>
    <xf numFmtId="166" fontId="3" fillId="0" borderId="8" xfId="1" applyNumberFormat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left"/>
    </xf>
    <xf numFmtId="0" fontId="3" fillId="0" borderId="15" xfId="1" applyNumberFormat="1" applyFont="1" applyFill="1" applyBorder="1" applyAlignment="1">
      <alignment horizontal="center"/>
    </xf>
    <xf numFmtId="0" fontId="3" fillId="0" borderId="8" xfId="1" applyNumberFormat="1" applyFont="1" applyFill="1" applyBorder="1" applyAlignment="1"/>
    <xf numFmtId="0" fontId="4" fillId="2" borderId="8" xfId="0" applyFont="1" applyFill="1" applyBorder="1" applyAlignment="1"/>
    <xf numFmtId="0" fontId="4" fillId="2" borderId="7" xfId="0" applyFont="1" applyFill="1" applyBorder="1" applyAlignment="1"/>
    <xf numFmtId="4" fontId="3" fillId="0" borderId="8" xfId="1" applyNumberFormat="1" applyFont="1" applyFill="1" applyBorder="1" applyAlignment="1"/>
    <xf numFmtId="4" fontId="2" fillId="0" borderId="8" xfId="0" applyNumberFormat="1" applyFont="1" applyFill="1" applyBorder="1" applyAlignment="1">
      <alignment horizontal="center" wrapText="1"/>
    </xf>
    <xf numFmtId="0" fontId="0" fillId="7" borderId="0" xfId="0" applyFill="1"/>
    <xf numFmtId="0" fontId="2" fillId="8" borderId="8" xfId="0" applyFont="1" applyFill="1" applyBorder="1" applyAlignment="1">
      <alignment wrapText="1"/>
    </xf>
    <xf numFmtId="0" fontId="7" fillId="8" borderId="0" xfId="0" applyFont="1" applyFill="1"/>
    <xf numFmtId="0" fontId="3" fillId="8" borderId="8" xfId="0" applyFont="1" applyFill="1" applyBorder="1"/>
    <xf numFmtId="0" fontId="2" fillId="8" borderId="8" xfId="0" applyFont="1" applyFill="1" applyBorder="1"/>
    <xf numFmtId="0" fontId="3" fillId="8" borderId="8" xfId="0" applyFont="1" applyFill="1" applyBorder="1" applyAlignment="1">
      <alignment horizontal="center"/>
    </xf>
    <xf numFmtId="164" fontId="3" fillId="8" borderId="8" xfId="1" applyFont="1" applyFill="1" applyBorder="1"/>
    <xf numFmtId="164" fontId="6" fillId="8" borderId="8" xfId="1" applyFont="1" applyFill="1" applyBorder="1"/>
    <xf numFmtId="164" fontId="6" fillId="8" borderId="7" xfId="1" applyFont="1" applyFill="1" applyBorder="1"/>
    <xf numFmtId="0" fontId="0" fillId="8" borderId="0" xfId="0" applyFill="1"/>
    <xf numFmtId="0" fontId="3" fillId="8" borderId="3" xfId="0" applyFont="1" applyFill="1" applyBorder="1" applyAlignment="1">
      <alignment horizontal="right"/>
    </xf>
    <xf numFmtId="0" fontId="3" fillId="8" borderId="8" xfId="0" applyFont="1" applyFill="1" applyBorder="1" applyAlignment="1">
      <alignment wrapText="1"/>
    </xf>
    <xf numFmtId="1" fontId="3" fillId="8" borderId="8" xfId="0" applyNumberFormat="1" applyFont="1" applyFill="1" applyBorder="1" applyAlignment="1">
      <alignment horizontal="center" vertical="center" wrapText="1"/>
    </xf>
    <xf numFmtId="164" fontId="2" fillId="8" borderId="8" xfId="1" applyFont="1" applyFill="1" applyBorder="1"/>
    <xf numFmtId="0" fontId="0" fillId="0" borderId="16" xfId="0" applyFill="1" applyBorder="1"/>
    <xf numFmtId="0" fontId="0" fillId="0" borderId="16" xfId="0" applyBorder="1"/>
    <xf numFmtId="1" fontId="2" fillId="8" borderId="8" xfId="0" applyNumberFormat="1" applyFont="1" applyFill="1" applyBorder="1" applyAlignment="1">
      <alignment horizontal="center"/>
    </xf>
    <xf numFmtId="2" fontId="2" fillId="8" borderId="8" xfId="0" applyNumberFormat="1" applyFont="1" applyFill="1" applyBorder="1" applyAlignment="1">
      <alignment horizontal="center"/>
    </xf>
    <xf numFmtId="0" fontId="3" fillId="8" borderId="8" xfId="1" applyNumberFormat="1" applyFont="1" applyFill="1" applyBorder="1" applyAlignment="1">
      <alignment horizontal="center"/>
    </xf>
    <xf numFmtId="164" fontId="3" fillId="8" borderId="7" xfId="1" applyFont="1" applyFill="1" applyBorder="1"/>
    <xf numFmtId="164" fontId="3" fillId="0" borderId="4" xfId="1" applyFont="1" applyFill="1" applyBorder="1"/>
    <xf numFmtId="4" fontId="3" fillId="8" borderId="8" xfId="0" applyNumberFormat="1" applyFont="1" applyFill="1" applyBorder="1" applyAlignment="1">
      <alignment horizontal="center"/>
    </xf>
    <xf numFmtId="0" fontId="3" fillId="3" borderId="8" xfId="1" applyNumberFormat="1" applyFont="1" applyFill="1" applyBorder="1" applyAlignment="1">
      <alignment horizontal="center"/>
    </xf>
    <xf numFmtId="165" fontId="3" fillId="8" borderId="8" xfId="1" applyNumberFormat="1" applyFont="1" applyFill="1" applyBorder="1" applyAlignment="1">
      <alignment horizontal="center"/>
    </xf>
    <xf numFmtId="0" fontId="15" fillId="0" borderId="0" xfId="0" applyFont="1" applyFill="1"/>
    <xf numFmtId="0" fontId="14" fillId="0" borderId="8" xfId="0" applyFont="1" applyFill="1" applyBorder="1" applyAlignment="1">
      <alignment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/>
    <xf numFmtId="2" fontId="14" fillId="0" borderId="8" xfId="0" applyNumberFormat="1" applyFont="1" applyFill="1" applyBorder="1" applyAlignment="1">
      <alignment horizontal="center"/>
    </xf>
    <xf numFmtId="164" fontId="14" fillId="0" borderId="8" xfId="1" applyFont="1" applyFill="1" applyBorder="1"/>
    <xf numFmtId="1" fontId="2" fillId="8" borderId="8" xfId="0" applyNumberFormat="1" applyFont="1" applyFill="1" applyBorder="1" applyAlignment="1">
      <alignment horizontal="center" vertical="center" wrapText="1"/>
    </xf>
    <xf numFmtId="43" fontId="2" fillId="8" borderId="8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164" fontId="3" fillId="3" borderId="4" xfId="1" applyFont="1" applyFill="1" applyBorder="1"/>
    <xf numFmtId="0" fontId="2" fillId="4" borderId="8" xfId="0" applyFont="1" applyFill="1" applyBorder="1" applyAlignment="1">
      <alignment wrapText="1"/>
    </xf>
    <xf numFmtId="0" fontId="3" fillId="4" borderId="8" xfId="0" applyFont="1" applyFill="1" applyBorder="1"/>
    <xf numFmtId="0" fontId="3" fillId="4" borderId="8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3" borderId="7" xfId="0" applyFont="1" applyFill="1" applyBorder="1" applyAlignment="1"/>
    <xf numFmtId="4" fontId="3" fillId="2" borderId="8" xfId="1" applyNumberFormat="1" applyFont="1" applyFill="1" applyBorder="1" applyAlignment="1"/>
    <xf numFmtId="1" fontId="2" fillId="4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 shrinkToFit="1"/>
    </xf>
    <xf numFmtId="0" fontId="7" fillId="0" borderId="0" xfId="0" applyFont="1" applyAlignment="1"/>
    <xf numFmtId="4" fontId="3" fillId="2" borderId="8" xfId="0" applyNumberFormat="1" applyFont="1" applyFill="1" applyBorder="1" applyAlignment="1">
      <alignment horizontal="center"/>
    </xf>
    <xf numFmtId="164" fontId="3" fillId="2" borderId="4" xfId="1" applyFont="1" applyFill="1" applyBorder="1"/>
    <xf numFmtId="0" fontId="11" fillId="0" borderId="0" xfId="0" applyFont="1" applyAlignment="1">
      <alignment horizontal="center"/>
    </xf>
    <xf numFmtId="0" fontId="3" fillId="3" borderId="8" xfId="1" applyNumberFormat="1" applyFont="1" applyFill="1" applyBorder="1" applyAlignment="1">
      <alignment horizontal="center"/>
    </xf>
    <xf numFmtId="0" fontId="3" fillId="3" borderId="7" xfId="1" applyNumberFormat="1" applyFont="1" applyFill="1" applyBorder="1" applyAlignment="1">
      <alignment horizontal="center"/>
    </xf>
    <xf numFmtId="0" fontId="3" fillId="3" borderId="6" xfId="1" applyNumberFormat="1" applyFont="1" applyFill="1" applyBorder="1" applyAlignment="1">
      <alignment horizontal="center"/>
    </xf>
    <xf numFmtId="0" fontId="3" fillId="3" borderId="5" xfId="1" applyNumberFormat="1" applyFont="1" applyFill="1" applyBorder="1" applyAlignment="1">
      <alignment horizontal="center"/>
    </xf>
    <xf numFmtId="0" fontId="3" fillId="3" borderId="4" xfId="1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0" fillId="0" borderId="5" xfId="0" applyBorder="1"/>
    <xf numFmtId="0" fontId="0" fillId="0" borderId="4" xfId="0" applyBorder="1"/>
  </cellXfs>
  <cellStyles count="5">
    <cellStyle name="Millares" xfId="1" builtinId="3"/>
    <cellStyle name="Millares 2" xfId="2"/>
    <cellStyle name="Moneda 2" xfId="3"/>
    <cellStyle name="Normal" xfId="0" builtinId="0"/>
    <cellStyle name="Normal 2" xfId="4"/>
  </cellStyles>
  <dxfs count="0"/>
  <tableStyles count="0" defaultTableStyle="TableStyleMedium9" defaultPivotStyle="PivotStyleLight16"/>
  <colors>
    <mruColors>
      <color rgb="FFFFFF99"/>
      <color rgb="FFFFFF66"/>
      <color rgb="FFFFCC99"/>
      <color rgb="FFCCFFCC"/>
      <color rgb="FFFF99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33191</xdr:colOff>
      <xdr:row>0</xdr:row>
      <xdr:rowOff>0</xdr:rowOff>
    </xdr:from>
    <xdr:to>
      <xdr:col>2</xdr:col>
      <xdr:colOff>837346</xdr:colOff>
      <xdr:row>3</xdr:row>
      <xdr:rowOff>26091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041" y="0"/>
          <a:ext cx="1097232" cy="6642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401455</xdr:colOff>
      <xdr:row>2</xdr:row>
      <xdr:rowOff>2959</xdr:rowOff>
    </xdr:from>
    <xdr:to>
      <xdr:col>2</xdr:col>
      <xdr:colOff>766653</xdr:colOff>
      <xdr:row>3</xdr:row>
      <xdr:rowOff>116470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080" y="364909"/>
          <a:ext cx="365198" cy="351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3"/>
  <sheetViews>
    <sheetView tabSelected="1" topLeftCell="H1" zoomScale="120" zoomScaleNormal="120" workbookViewId="0">
      <selection activeCell="C25" sqref="C25"/>
    </sheetView>
  </sheetViews>
  <sheetFormatPr baseColWidth="10" defaultRowHeight="12.75" x14ac:dyDescent="0.2"/>
  <cols>
    <col min="1" max="1" width="3.28515625" customWidth="1"/>
    <col min="2" max="2" width="8.5703125" customWidth="1"/>
    <col min="3" max="3" width="35" customWidth="1"/>
    <col min="4" max="4" width="8.85546875" customWidth="1"/>
    <col min="5" max="5" width="8.28515625" customWidth="1"/>
    <col min="6" max="6" width="8.42578125" customWidth="1"/>
    <col min="7" max="7" width="11.85546875" customWidth="1"/>
    <col min="8" max="23" width="8.7109375" customWidth="1"/>
    <col min="24" max="24" width="10.42578125" customWidth="1"/>
    <col min="25" max="25" width="10.5703125" customWidth="1"/>
    <col min="26" max="27" width="8.7109375" customWidth="1"/>
    <col min="28" max="28" width="10.140625" customWidth="1"/>
    <col min="29" max="29" width="10.5703125" customWidth="1"/>
    <col min="30" max="30" width="9.7109375" customWidth="1"/>
    <col min="31" max="31" width="9.5703125" customWidth="1"/>
  </cols>
  <sheetData>
    <row r="1" spans="1:31" x14ac:dyDescent="0.2">
      <c r="D1" s="1"/>
    </row>
    <row r="2" spans="1:31" ht="15.75" x14ac:dyDescent="0.25">
      <c r="B2" s="228" t="s">
        <v>227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</row>
    <row r="3" spans="1:31" ht="15.75" x14ac:dyDescent="0.25">
      <c r="B3" s="228" t="s">
        <v>228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</row>
    <row r="4" spans="1:31" x14ac:dyDescent="0.2">
      <c r="D4" s="1"/>
    </row>
    <row r="5" spans="1:31" ht="15" x14ac:dyDescent="0.2">
      <c r="B5" s="139" t="s">
        <v>198</v>
      </c>
      <c r="D5" s="1"/>
    </row>
    <row r="6" spans="1:31" ht="15" x14ac:dyDescent="0.2">
      <c r="B6" s="139" t="s">
        <v>226</v>
      </c>
      <c r="D6" s="1"/>
      <c r="F6" s="224"/>
    </row>
    <row r="7" spans="1:31" x14ac:dyDescent="0.2">
      <c r="A7" s="225"/>
      <c r="D7" s="1"/>
    </row>
    <row r="8" spans="1:31" ht="13.5" thickBot="1" x14ac:dyDescent="0.25">
      <c r="D8" s="1"/>
    </row>
    <row r="9" spans="1:31" ht="25.5" customHeight="1" x14ac:dyDescent="0.2">
      <c r="B9" s="138" t="s">
        <v>197</v>
      </c>
      <c r="C9" s="137" t="s">
        <v>196</v>
      </c>
      <c r="D9" s="136" t="s">
        <v>195</v>
      </c>
      <c r="E9" s="135" t="s">
        <v>194</v>
      </c>
      <c r="F9" s="135" t="s">
        <v>193</v>
      </c>
      <c r="G9" s="135" t="s">
        <v>192</v>
      </c>
      <c r="H9" s="134" t="s">
        <v>191</v>
      </c>
      <c r="I9" s="134" t="s">
        <v>190</v>
      </c>
      <c r="J9" s="134" t="s">
        <v>189</v>
      </c>
      <c r="K9" s="134" t="s">
        <v>188</v>
      </c>
      <c r="L9" s="134" t="s">
        <v>187</v>
      </c>
      <c r="M9" s="134" t="s">
        <v>186</v>
      </c>
      <c r="N9" s="134" t="s">
        <v>185</v>
      </c>
      <c r="O9" s="134" t="s">
        <v>184</v>
      </c>
      <c r="P9" s="134" t="s">
        <v>183</v>
      </c>
      <c r="Q9" s="134" t="s">
        <v>182</v>
      </c>
      <c r="R9" s="134" t="s">
        <v>181</v>
      </c>
      <c r="S9" s="134" t="s">
        <v>180</v>
      </c>
      <c r="T9" s="134" t="s">
        <v>179</v>
      </c>
      <c r="U9" s="134" t="s">
        <v>178</v>
      </c>
      <c r="V9" s="134" t="s">
        <v>177</v>
      </c>
      <c r="W9" s="134" t="s">
        <v>176</v>
      </c>
      <c r="X9" s="134" t="s">
        <v>175</v>
      </c>
      <c r="Y9" s="134" t="s">
        <v>174</v>
      </c>
      <c r="Z9" s="134" t="s">
        <v>173</v>
      </c>
      <c r="AA9" s="134" t="s">
        <v>172</v>
      </c>
      <c r="AB9" s="134" t="s">
        <v>171</v>
      </c>
      <c r="AC9" s="134" t="s">
        <v>170</v>
      </c>
      <c r="AD9" s="134" t="s">
        <v>169</v>
      </c>
      <c r="AE9" s="133" t="s">
        <v>168</v>
      </c>
    </row>
    <row r="10" spans="1:31" ht="22.5" customHeight="1" x14ac:dyDescent="0.2">
      <c r="B10" s="132">
        <v>2000</v>
      </c>
      <c r="C10" s="131" t="s">
        <v>167</v>
      </c>
      <c r="D10" s="130">
        <v>69676</v>
      </c>
      <c r="E10" s="129" t="s">
        <v>37</v>
      </c>
      <c r="F10" s="129"/>
      <c r="G10" s="167">
        <v>1817400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7"/>
    </row>
    <row r="11" spans="1:31" ht="22.5" customHeight="1" x14ac:dyDescent="0.2">
      <c r="A11" s="2"/>
      <c r="B11" s="22">
        <v>2100</v>
      </c>
      <c r="C11" s="32" t="s">
        <v>166</v>
      </c>
      <c r="D11" s="51">
        <v>3818</v>
      </c>
      <c r="E11" s="50" t="s">
        <v>10</v>
      </c>
      <c r="F11" s="50"/>
      <c r="G11" s="166">
        <v>218000</v>
      </c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  <c r="AC11" s="229"/>
      <c r="AD11" s="229"/>
      <c r="AE11" s="230"/>
    </row>
    <row r="12" spans="1:31" ht="16.5" customHeight="1" x14ac:dyDescent="0.2">
      <c r="A12" s="2"/>
      <c r="B12" s="126">
        <v>211</v>
      </c>
      <c r="C12" s="30" t="s">
        <v>165</v>
      </c>
      <c r="D12" s="123">
        <v>2663</v>
      </c>
      <c r="E12" s="30" t="s">
        <v>10</v>
      </c>
      <c r="F12" s="30"/>
      <c r="G12" s="168">
        <v>110000</v>
      </c>
      <c r="H12" s="97"/>
      <c r="I12" s="25"/>
      <c r="J12" s="86"/>
      <c r="K12" s="25"/>
      <c r="L12" s="68"/>
      <c r="M12" s="25"/>
      <c r="N12" s="68"/>
      <c r="O12" s="25"/>
      <c r="P12" s="68"/>
      <c r="Q12" s="25"/>
      <c r="R12" s="25"/>
      <c r="S12" s="25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3"/>
    </row>
    <row r="13" spans="1:31" x14ac:dyDescent="0.2">
      <c r="A13" s="2"/>
      <c r="B13" s="17">
        <v>21102</v>
      </c>
      <c r="C13" s="48" t="s">
        <v>164</v>
      </c>
      <c r="D13" s="121">
        <f>SUM(D14:D45)</f>
        <v>1673</v>
      </c>
      <c r="E13" s="48" t="s">
        <v>0</v>
      </c>
      <c r="F13" s="48"/>
      <c r="G13" s="181">
        <v>33000</v>
      </c>
      <c r="H13" s="105"/>
      <c r="I13" s="36"/>
      <c r="J13" s="43"/>
      <c r="K13" s="36"/>
      <c r="L13" s="71"/>
      <c r="M13" s="36"/>
      <c r="N13" s="71"/>
      <c r="O13" s="36"/>
      <c r="P13" s="71"/>
      <c r="Q13" s="36"/>
      <c r="R13" s="36"/>
      <c r="S13" s="36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09"/>
    </row>
    <row r="14" spans="1:31" s="2" customFormat="1" x14ac:dyDescent="0.2">
      <c r="B14" s="40"/>
      <c r="C14" s="72" t="s">
        <v>163</v>
      </c>
      <c r="D14" s="39">
        <v>15</v>
      </c>
      <c r="E14" s="72" t="s">
        <v>137</v>
      </c>
      <c r="F14" s="116">
        <v>40</v>
      </c>
      <c r="G14" s="36">
        <f>(D14*F14)</f>
        <v>600</v>
      </c>
      <c r="H14" s="71">
        <v>5</v>
      </c>
      <c r="I14" s="36">
        <v>200</v>
      </c>
      <c r="J14" s="71">
        <v>5</v>
      </c>
      <c r="K14" s="36">
        <v>200</v>
      </c>
      <c r="L14" s="71">
        <v>5</v>
      </c>
      <c r="M14" s="36">
        <v>200</v>
      </c>
      <c r="N14" s="71">
        <v>0</v>
      </c>
      <c r="O14" s="36">
        <f>N14*30</f>
        <v>0</v>
      </c>
      <c r="P14" s="71">
        <v>0</v>
      </c>
      <c r="Q14" s="36">
        <v>0</v>
      </c>
      <c r="R14" s="71">
        <v>0</v>
      </c>
      <c r="S14" s="36">
        <v>0</v>
      </c>
      <c r="T14" s="71">
        <v>0</v>
      </c>
      <c r="U14" s="36">
        <v>0</v>
      </c>
      <c r="V14" s="71">
        <v>0</v>
      </c>
      <c r="W14" s="36">
        <v>0</v>
      </c>
      <c r="X14" s="71">
        <v>0</v>
      </c>
      <c r="Y14" s="36">
        <v>0</v>
      </c>
      <c r="Z14" s="71">
        <v>0</v>
      </c>
      <c r="AA14" s="36">
        <v>0</v>
      </c>
      <c r="AB14" s="71">
        <v>0</v>
      </c>
      <c r="AC14" s="36">
        <v>0</v>
      </c>
      <c r="AD14" s="71">
        <v>0</v>
      </c>
      <c r="AE14" s="93">
        <v>0</v>
      </c>
    </row>
    <row r="15" spans="1:31" x14ac:dyDescent="0.2">
      <c r="A15" s="2"/>
      <c r="B15" s="40"/>
      <c r="C15" s="72" t="s">
        <v>162</v>
      </c>
      <c r="D15" s="39">
        <v>5</v>
      </c>
      <c r="E15" s="72" t="s">
        <v>6</v>
      </c>
      <c r="F15" s="116">
        <v>82</v>
      </c>
      <c r="G15" s="36">
        <f t="shared" ref="G15:G42" si="0">(D15*F15)</f>
        <v>410</v>
      </c>
      <c r="H15" s="71">
        <v>3</v>
      </c>
      <c r="I15" s="36">
        <f>H15*82</f>
        <v>246</v>
      </c>
      <c r="J15" s="71">
        <v>0</v>
      </c>
      <c r="K15" s="36">
        <f>J15*82</f>
        <v>0</v>
      </c>
      <c r="L15" s="71">
        <v>0</v>
      </c>
      <c r="M15" s="36">
        <f>L15*82</f>
        <v>0</v>
      </c>
      <c r="N15" s="71">
        <v>1</v>
      </c>
      <c r="O15" s="36">
        <f>N15*82</f>
        <v>82</v>
      </c>
      <c r="P15" s="71">
        <v>1</v>
      </c>
      <c r="Q15" s="36">
        <f>P15*82</f>
        <v>82</v>
      </c>
      <c r="R15" s="71">
        <v>0</v>
      </c>
      <c r="S15" s="36">
        <f>R15*82</f>
        <v>0</v>
      </c>
      <c r="T15" s="71">
        <v>0</v>
      </c>
      <c r="U15" s="36">
        <f>T15*82</f>
        <v>0</v>
      </c>
      <c r="V15" s="71">
        <v>0</v>
      </c>
      <c r="W15" s="36">
        <f>V15*82</f>
        <v>0</v>
      </c>
      <c r="X15" s="71">
        <v>0</v>
      </c>
      <c r="Y15" s="36">
        <f>X15*82</f>
        <v>0</v>
      </c>
      <c r="Z15" s="71">
        <v>0</v>
      </c>
      <c r="AA15" s="36">
        <f>Z15*82</f>
        <v>0</v>
      </c>
      <c r="AB15" s="71">
        <v>0</v>
      </c>
      <c r="AC15" s="36">
        <f>AB15*82</f>
        <v>0</v>
      </c>
      <c r="AD15" s="71">
        <v>0</v>
      </c>
      <c r="AE15" s="93">
        <f>AD15*82</f>
        <v>0</v>
      </c>
    </row>
    <row r="16" spans="1:31" s="2" customFormat="1" x14ac:dyDescent="0.2">
      <c r="B16" s="40"/>
      <c r="C16" s="72" t="s">
        <v>161</v>
      </c>
      <c r="D16" s="39">
        <v>250</v>
      </c>
      <c r="E16" s="72" t="s">
        <v>6</v>
      </c>
      <c r="F16" s="116">
        <v>45</v>
      </c>
      <c r="G16" s="36">
        <f t="shared" si="0"/>
        <v>11250</v>
      </c>
      <c r="H16" s="71">
        <v>30</v>
      </c>
      <c r="I16" s="36">
        <f>(F16*H16)</f>
        <v>1350</v>
      </c>
      <c r="J16" s="71">
        <v>24</v>
      </c>
      <c r="K16" s="36">
        <f>(F16*J16)</f>
        <v>1080</v>
      </c>
      <c r="L16" s="71">
        <v>24</v>
      </c>
      <c r="M16" s="36">
        <f>(F16*L16)</f>
        <v>1080</v>
      </c>
      <c r="N16" s="71">
        <v>24</v>
      </c>
      <c r="O16" s="36">
        <f>(F16*N16)</f>
        <v>1080</v>
      </c>
      <c r="P16" s="71">
        <v>18</v>
      </c>
      <c r="Q16" s="36">
        <f>(F16*P16)</f>
        <v>810</v>
      </c>
      <c r="R16" s="71">
        <v>18</v>
      </c>
      <c r="S16" s="36">
        <f>(F16*R16)</f>
        <v>810</v>
      </c>
      <c r="T16" s="71">
        <v>18</v>
      </c>
      <c r="U16" s="36">
        <f>(F16*T16)</f>
        <v>810</v>
      </c>
      <c r="V16" s="71">
        <v>18</v>
      </c>
      <c r="W16" s="36">
        <f>(F16*V16)</f>
        <v>810</v>
      </c>
      <c r="X16" s="71">
        <v>18</v>
      </c>
      <c r="Y16" s="36">
        <f>(F16*X16)</f>
        <v>810</v>
      </c>
      <c r="Z16" s="71">
        <v>18</v>
      </c>
      <c r="AA16" s="36">
        <v>810</v>
      </c>
      <c r="AB16" s="71">
        <v>18</v>
      </c>
      <c r="AC16" s="36">
        <v>810</v>
      </c>
      <c r="AD16" s="71">
        <v>22</v>
      </c>
      <c r="AE16" s="93">
        <v>990</v>
      </c>
    </row>
    <row r="17" spans="1:31" x14ac:dyDescent="0.2">
      <c r="A17" s="2"/>
      <c r="B17" s="40"/>
      <c r="C17" s="72" t="s">
        <v>160</v>
      </c>
      <c r="D17" s="39">
        <v>20</v>
      </c>
      <c r="E17" s="72" t="s">
        <v>6</v>
      </c>
      <c r="F17" s="116">
        <v>7</v>
      </c>
      <c r="G17" s="36">
        <f t="shared" si="0"/>
        <v>140</v>
      </c>
      <c r="H17" s="71">
        <v>2</v>
      </c>
      <c r="I17" s="36">
        <f>H17*7</f>
        <v>14</v>
      </c>
      <c r="J17" s="71">
        <v>1</v>
      </c>
      <c r="K17" s="36">
        <f>J17*7</f>
        <v>7</v>
      </c>
      <c r="L17" s="71">
        <v>5</v>
      </c>
      <c r="M17" s="36">
        <f>L17*7</f>
        <v>35</v>
      </c>
      <c r="N17" s="71">
        <v>2</v>
      </c>
      <c r="O17" s="36">
        <f>N17*7</f>
        <v>14</v>
      </c>
      <c r="P17" s="71">
        <v>3</v>
      </c>
      <c r="Q17" s="36">
        <f>P17*7</f>
        <v>21</v>
      </c>
      <c r="R17" s="71">
        <v>2</v>
      </c>
      <c r="S17" s="36">
        <f>R17*7</f>
        <v>14</v>
      </c>
      <c r="T17" s="71">
        <v>2</v>
      </c>
      <c r="U17" s="36">
        <f>T17*7</f>
        <v>14</v>
      </c>
      <c r="V17" s="71">
        <v>1</v>
      </c>
      <c r="W17" s="36">
        <f>V17*7</f>
        <v>7</v>
      </c>
      <c r="X17" s="71">
        <v>0</v>
      </c>
      <c r="Y17" s="36">
        <f>X17*7</f>
        <v>0</v>
      </c>
      <c r="Z17" s="71">
        <v>0</v>
      </c>
      <c r="AA17" s="36">
        <f>Z17*7</f>
        <v>0</v>
      </c>
      <c r="AB17" s="71">
        <v>1</v>
      </c>
      <c r="AC17" s="36">
        <f>AB17*7</f>
        <v>7</v>
      </c>
      <c r="AD17" s="71">
        <v>1</v>
      </c>
      <c r="AE17" s="93">
        <f>AD17*7</f>
        <v>7</v>
      </c>
    </row>
    <row r="18" spans="1:31" x14ac:dyDescent="0.2">
      <c r="A18" s="2"/>
      <c r="B18" s="40"/>
      <c r="C18" s="72" t="s">
        <v>159</v>
      </c>
      <c r="D18" s="39">
        <v>60</v>
      </c>
      <c r="E18" s="72" t="s">
        <v>78</v>
      </c>
      <c r="F18" s="116">
        <v>32</v>
      </c>
      <c r="G18" s="36">
        <f t="shared" si="0"/>
        <v>1920</v>
      </c>
      <c r="H18" s="71">
        <v>10</v>
      </c>
      <c r="I18" s="36">
        <f>H18*32</f>
        <v>320</v>
      </c>
      <c r="J18" s="71">
        <v>8</v>
      </c>
      <c r="K18" s="36">
        <f>J18*32</f>
        <v>256</v>
      </c>
      <c r="L18" s="71">
        <v>8</v>
      </c>
      <c r="M18" s="36">
        <f>L18*32</f>
        <v>256</v>
      </c>
      <c r="N18" s="71">
        <v>5</v>
      </c>
      <c r="O18" s="36">
        <f>N18*32</f>
        <v>160</v>
      </c>
      <c r="P18" s="71">
        <v>5</v>
      </c>
      <c r="Q18" s="36">
        <f>P18*32</f>
        <v>160</v>
      </c>
      <c r="R18" s="71">
        <v>2</v>
      </c>
      <c r="S18" s="36">
        <f>R18*32</f>
        <v>64</v>
      </c>
      <c r="T18" s="71">
        <v>4</v>
      </c>
      <c r="U18" s="36">
        <f>T18*32</f>
        <v>128</v>
      </c>
      <c r="V18" s="71">
        <v>3</v>
      </c>
      <c r="W18" s="36">
        <f>V18*32</f>
        <v>96</v>
      </c>
      <c r="X18" s="71">
        <v>5</v>
      </c>
      <c r="Y18" s="36">
        <f>X18*32</f>
        <v>160</v>
      </c>
      <c r="Z18" s="71">
        <v>4</v>
      </c>
      <c r="AA18" s="36">
        <f>Z18*32</f>
        <v>128</v>
      </c>
      <c r="AB18" s="71">
        <v>2</v>
      </c>
      <c r="AC18" s="36">
        <f>AB18*32</f>
        <v>64</v>
      </c>
      <c r="AD18" s="71">
        <v>4</v>
      </c>
      <c r="AE18" s="93">
        <f>AD18*32</f>
        <v>128</v>
      </c>
    </row>
    <row r="19" spans="1:31" s="2" customFormat="1" x14ac:dyDescent="0.2">
      <c r="B19" s="40"/>
      <c r="C19" s="72" t="s">
        <v>158</v>
      </c>
      <c r="D19" s="39">
        <v>8</v>
      </c>
      <c r="E19" s="72" t="s">
        <v>6</v>
      </c>
      <c r="F19" s="116">
        <v>250</v>
      </c>
      <c r="G19" s="36">
        <f t="shared" si="0"/>
        <v>2000</v>
      </c>
      <c r="H19" s="71">
        <v>4</v>
      </c>
      <c r="I19" s="36">
        <v>1000</v>
      </c>
      <c r="J19" s="71">
        <v>4</v>
      </c>
      <c r="K19" s="36">
        <v>1000</v>
      </c>
      <c r="L19" s="71">
        <v>0</v>
      </c>
      <c r="M19" s="36">
        <v>0</v>
      </c>
      <c r="N19" s="71">
        <v>0</v>
      </c>
      <c r="O19" s="36">
        <v>0</v>
      </c>
      <c r="P19" s="71">
        <v>0</v>
      </c>
      <c r="Q19" s="36">
        <v>0</v>
      </c>
      <c r="R19" s="71">
        <v>0</v>
      </c>
      <c r="S19" s="36">
        <f>R19*150</f>
        <v>0</v>
      </c>
      <c r="T19" s="71">
        <v>0</v>
      </c>
      <c r="U19" s="36">
        <f>T19*150</f>
        <v>0</v>
      </c>
      <c r="V19" s="71">
        <v>0</v>
      </c>
      <c r="W19" s="36">
        <f>V19*150</f>
        <v>0</v>
      </c>
      <c r="X19" s="71">
        <v>0</v>
      </c>
      <c r="Y19" s="36">
        <f>X19*150</f>
        <v>0</v>
      </c>
      <c r="Z19" s="71">
        <v>0</v>
      </c>
      <c r="AA19" s="36">
        <f>Z19*150</f>
        <v>0</v>
      </c>
      <c r="AB19" s="71">
        <v>0</v>
      </c>
      <c r="AC19" s="36">
        <f>AB19*150</f>
        <v>0</v>
      </c>
      <c r="AD19" s="71">
        <v>0</v>
      </c>
      <c r="AE19" s="93">
        <f>AD19*150</f>
        <v>0</v>
      </c>
    </row>
    <row r="20" spans="1:31" x14ac:dyDescent="0.2">
      <c r="A20" s="2"/>
      <c r="B20" s="40"/>
      <c r="C20" s="72" t="s">
        <v>157</v>
      </c>
      <c r="D20" s="39">
        <f>H20+J20+L20+N20+P20+R20+T20+V20+X20+Z20+AB20+AD20</f>
        <v>10</v>
      </c>
      <c r="E20" s="72" t="s">
        <v>6</v>
      </c>
      <c r="F20" s="116">
        <v>19</v>
      </c>
      <c r="G20" s="36">
        <f t="shared" si="0"/>
        <v>190</v>
      </c>
      <c r="H20" s="71">
        <v>2</v>
      </c>
      <c r="I20" s="36">
        <f>H20*19</f>
        <v>38</v>
      </c>
      <c r="J20" s="71">
        <v>2</v>
      </c>
      <c r="K20" s="36">
        <f>J20*19</f>
        <v>38</v>
      </c>
      <c r="L20" s="71">
        <v>0</v>
      </c>
      <c r="M20" s="36">
        <f>L20*19</f>
        <v>0</v>
      </c>
      <c r="N20" s="71">
        <v>0</v>
      </c>
      <c r="O20" s="36">
        <f>N20*19</f>
        <v>0</v>
      </c>
      <c r="P20" s="71">
        <v>0</v>
      </c>
      <c r="Q20" s="36">
        <f>P20*19</f>
        <v>0</v>
      </c>
      <c r="R20" s="71">
        <v>0</v>
      </c>
      <c r="S20" s="36">
        <f>R20*19</f>
        <v>0</v>
      </c>
      <c r="T20" s="71">
        <v>4</v>
      </c>
      <c r="U20" s="36">
        <f>T20*19</f>
        <v>76</v>
      </c>
      <c r="V20" s="71">
        <v>0</v>
      </c>
      <c r="W20" s="36">
        <f>V20*19</f>
        <v>0</v>
      </c>
      <c r="X20" s="71">
        <v>0</v>
      </c>
      <c r="Y20" s="36">
        <f>X20*19</f>
        <v>0</v>
      </c>
      <c r="Z20" s="71">
        <v>2</v>
      </c>
      <c r="AA20" s="36">
        <f>Z20*19</f>
        <v>38</v>
      </c>
      <c r="AB20" s="71">
        <v>0</v>
      </c>
      <c r="AC20" s="36">
        <f>AB20*19</f>
        <v>0</v>
      </c>
      <c r="AD20" s="71">
        <v>0</v>
      </c>
      <c r="AE20" s="93">
        <f>AD20*19</f>
        <v>0</v>
      </c>
    </row>
    <row r="21" spans="1:31" s="2" customFormat="1" x14ac:dyDescent="0.2">
      <c r="B21" s="40"/>
      <c r="C21" s="72" t="s">
        <v>156</v>
      </c>
      <c r="D21" s="39">
        <v>140</v>
      </c>
      <c r="E21" s="72" t="s">
        <v>6</v>
      </c>
      <c r="F21" s="116">
        <v>3.8</v>
      </c>
      <c r="G21" s="36">
        <f t="shared" si="0"/>
        <v>532</v>
      </c>
      <c r="H21" s="71">
        <v>45</v>
      </c>
      <c r="I21" s="36">
        <f>H21*3.8</f>
        <v>171</v>
      </c>
      <c r="J21" s="71">
        <v>35</v>
      </c>
      <c r="K21" s="36">
        <f>J21*3.8</f>
        <v>133</v>
      </c>
      <c r="L21" s="71">
        <v>36</v>
      </c>
      <c r="M21" s="36">
        <f>L21*3.8</f>
        <v>136.79999999999998</v>
      </c>
      <c r="N21" s="71">
        <v>24</v>
      </c>
      <c r="O21" s="36">
        <f>N21*3.8</f>
        <v>91.199999999999989</v>
      </c>
      <c r="P21" s="71">
        <v>0</v>
      </c>
      <c r="Q21" s="36">
        <v>0</v>
      </c>
      <c r="R21" s="71">
        <v>0</v>
      </c>
      <c r="S21" s="36">
        <v>0</v>
      </c>
      <c r="T21" s="71">
        <v>0</v>
      </c>
      <c r="U21" s="36">
        <v>0</v>
      </c>
      <c r="V21" s="71">
        <v>0</v>
      </c>
      <c r="W21" s="36">
        <v>0</v>
      </c>
      <c r="X21" s="71">
        <v>0</v>
      </c>
      <c r="Y21" s="36">
        <v>0</v>
      </c>
      <c r="Z21" s="71">
        <v>0</v>
      </c>
      <c r="AA21" s="36">
        <v>0</v>
      </c>
      <c r="AB21" s="71">
        <v>0</v>
      </c>
      <c r="AC21" s="36">
        <v>0</v>
      </c>
      <c r="AD21" s="71">
        <v>0</v>
      </c>
      <c r="AE21" s="93">
        <v>0</v>
      </c>
    </row>
    <row r="22" spans="1:31" x14ac:dyDescent="0.2">
      <c r="A22" s="2"/>
      <c r="B22" s="40"/>
      <c r="C22" s="72" t="s">
        <v>155</v>
      </c>
      <c r="D22" s="39">
        <v>151</v>
      </c>
      <c r="E22" s="72" t="s">
        <v>6</v>
      </c>
      <c r="F22" s="116">
        <v>3</v>
      </c>
      <c r="G22" s="36">
        <f t="shared" si="0"/>
        <v>453</v>
      </c>
      <c r="H22" s="71">
        <v>21</v>
      </c>
      <c r="I22" s="36">
        <f>H22*3</f>
        <v>63</v>
      </c>
      <c r="J22" s="71">
        <v>20</v>
      </c>
      <c r="K22" s="36">
        <f>J22*3</f>
        <v>60</v>
      </c>
      <c r="L22" s="71">
        <v>15</v>
      </c>
      <c r="M22" s="36">
        <f>L22*3</f>
        <v>45</v>
      </c>
      <c r="N22" s="71">
        <v>15</v>
      </c>
      <c r="O22" s="36">
        <f>N22*3</f>
        <v>45</v>
      </c>
      <c r="P22" s="71">
        <v>15</v>
      </c>
      <c r="Q22" s="36">
        <f>P22*3</f>
        <v>45</v>
      </c>
      <c r="R22" s="71">
        <v>12</v>
      </c>
      <c r="S22" s="36">
        <f>R22*3</f>
        <v>36</v>
      </c>
      <c r="T22" s="71">
        <v>10</v>
      </c>
      <c r="U22" s="36">
        <f>T22*3</f>
        <v>30</v>
      </c>
      <c r="V22" s="71">
        <v>5</v>
      </c>
      <c r="W22" s="36">
        <f>V22*3</f>
        <v>15</v>
      </c>
      <c r="X22" s="71">
        <v>14</v>
      </c>
      <c r="Y22" s="36">
        <f>X22*3</f>
        <v>42</v>
      </c>
      <c r="Z22" s="71">
        <v>10</v>
      </c>
      <c r="AA22" s="36">
        <f>Z22*3</f>
        <v>30</v>
      </c>
      <c r="AB22" s="71">
        <v>9</v>
      </c>
      <c r="AC22" s="36">
        <f>AB22*3</f>
        <v>27</v>
      </c>
      <c r="AD22" s="71">
        <v>5</v>
      </c>
      <c r="AE22" s="93">
        <f>AD22*3</f>
        <v>15</v>
      </c>
    </row>
    <row r="23" spans="1:31" x14ac:dyDescent="0.2">
      <c r="A23" s="2"/>
      <c r="B23" s="40"/>
      <c r="C23" s="72" t="s">
        <v>154</v>
      </c>
      <c r="D23" s="39">
        <v>80</v>
      </c>
      <c r="E23" s="72" t="s">
        <v>78</v>
      </c>
      <c r="F23" s="116">
        <v>10</v>
      </c>
      <c r="G23" s="36">
        <f t="shared" si="0"/>
        <v>800</v>
      </c>
      <c r="H23" s="71">
        <v>15</v>
      </c>
      <c r="I23" s="36">
        <f>H23*10</f>
        <v>150</v>
      </c>
      <c r="J23" s="71">
        <v>12</v>
      </c>
      <c r="K23" s="36">
        <f>J23*10</f>
        <v>120</v>
      </c>
      <c r="L23" s="71">
        <v>12</v>
      </c>
      <c r="M23" s="36">
        <f>L23*10</f>
        <v>120</v>
      </c>
      <c r="N23" s="71">
        <v>4</v>
      </c>
      <c r="O23" s="36">
        <f>N23*10</f>
        <v>40</v>
      </c>
      <c r="P23" s="71">
        <v>6</v>
      </c>
      <c r="Q23" s="36">
        <f>P23*10</f>
        <v>60</v>
      </c>
      <c r="R23" s="71">
        <v>10</v>
      </c>
      <c r="S23" s="36">
        <f>R23*10</f>
        <v>100</v>
      </c>
      <c r="T23" s="71">
        <v>6</v>
      </c>
      <c r="U23" s="36">
        <f>T23*10</f>
        <v>60</v>
      </c>
      <c r="V23" s="71">
        <v>0</v>
      </c>
      <c r="W23" s="36">
        <f>V23*10</f>
        <v>0</v>
      </c>
      <c r="X23" s="71">
        <v>10</v>
      </c>
      <c r="Y23" s="36">
        <f>X23*10</f>
        <v>100</v>
      </c>
      <c r="Z23" s="71">
        <v>5</v>
      </c>
      <c r="AA23" s="36">
        <f>Z23*10</f>
        <v>50</v>
      </c>
      <c r="AB23" s="71">
        <v>0</v>
      </c>
      <c r="AC23" s="36">
        <f>AB23*10</f>
        <v>0</v>
      </c>
      <c r="AD23" s="71">
        <v>0</v>
      </c>
      <c r="AE23" s="93">
        <f>AD23*10</f>
        <v>0</v>
      </c>
    </row>
    <row r="24" spans="1:31" s="2" customFormat="1" x14ac:dyDescent="0.2">
      <c r="B24" s="40"/>
      <c r="C24" s="72" t="s">
        <v>153</v>
      </c>
      <c r="D24" s="39">
        <v>8</v>
      </c>
      <c r="E24" s="72" t="s">
        <v>6</v>
      </c>
      <c r="F24" s="116">
        <v>5.5</v>
      </c>
      <c r="G24" s="36">
        <f t="shared" si="0"/>
        <v>44</v>
      </c>
      <c r="H24" s="71">
        <v>5</v>
      </c>
      <c r="I24" s="36">
        <v>28</v>
      </c>
      <c r="J24" s="71">
        <v>3</v>
      </c>
      <c r="K24" s="36">
        <v>16.5</v>
      </c>
      <c r="L24" s="71">
        <v>0</v>
      </c>
      <c r="M24" s="36">
        <f>L24*6</f>
        <v>0</v>
      </c>
      <c r="N24" s="71">
        <v>0</v>
      </c>
      <c r="O24" s="36">
        <f>N24*6</f>
        <v>0</v>
      </c>
      <c r="P24" s="71">
        <v>0</v>
      </c>
      <c r="Q24" s="36">
        <f>P24*6</f>
        <v>0</v>
      </c>
      <c r="R24" s="71">
        <v>0</v>
      </c>
      <c r="S24" s="36">
        <f>R24*6</f>
        <v>0</v>
      </c>
      <c r="T24" s="71">
        <v>0</v>
      </c>
      <c r="U24" s="36">
        <f>T24*6</f>
        <v>0</v>
      </c>
      <c r="V24" s="71">
        <v>0</v>
      </c>
      <c r="W24" s="36">
        <f>V24*6</f>
        <v>0</v>
      </c>
      <c r="X24" s="71">
        <v>0</v>
      </c>
      <c r="Y24" s="36">
        <f>X24*6</f>
        <v>0</v>
      </c>
      <c r="Z24" s="71">
        <v>0</v>
      </c>
      <c r="AA24" s="36">
        <f>Z24*6</f>
        <v>0</v>
      </c>
      <c r="AB24" s="71">
        <v>0</v>
      </c>
      <c r="AC24" s="36">
        <f>AB24*6</f>
        <v>0</v>
      </c>
      <c r="AD24" s="71">
        <v>0</v>
      </c>
      <c r="AE24" s="93">
        <f>AD24*6</f>
        <v>0</v>
      </c>
    </row>
    <row r="25" spans="1:31" x14ac:dyDescent="0.2">
      <c r="A25" s="2"/>
      <c r="B25" s="40"/>
      <c r="C25" s="72" t="s">
        <v>152</v>
      </c>
      <c r="D25" s="39">
        <v>20</v>
      </c>
      <c r="E25" s="72" t="s">
        <v>6</v>
      </c>
      <c r="F25" s="116">
        <v>30</v>
      </c>
      <c r="G25" s="36">
        <f t="shared" si="0"/>
        <v>600</v>
      </c>
      <c r="H25" s="71">
        <v>5</v>
      </c>
      <c r="I25" s="36">
        <v>150</v>
      </c>
      <c r="J25" s="71">
        <v>5</v>
      </c>
      <c r="K25" s="36">
        <v>150</v>
      </c>
      <c r="L25" s="71">
        <v>4</v>
      </c>
      <c r="M25" s="36">
        <v>120</v>
      </c>
      <c r="N25" s="71">
        <v>2</v>
      </c>
      <c r="O25" s="36">
        <v>60</v>
      </c>
      <c r="P25" s="71">
        <v>0</v>
      </c>
      <c r="Q25" s="36">
        <f>P25*40</f>
        <v>0</v>
      </c>
      <c r="R25" s="71">
        <v>3</v>
      </c>
      <c r="S25" s="36">
        <v>90</v>
      </c>
      <c r="T25" s="71">
        <v>1</v>
      </c>
      <c r="U25" s="36">
        <v>30</v>
      </c>
      <c r="V25" s="71">
        <v>0</v>
      </c>
      <c r="W25" s="36">
        <f>V25*40</f>
        <v>0</v>
      </c>
      <c r="X25" s="71">
        <v>0</v>
      </c>
      <c r="Y25" s="36">
        <f>X25*40</f>
        <v>0</v>
      </c>
      <c r="Z25" s="71">
        <v>0</v>
      </c>
      <c r="AA25" s="36">
        <f>Z25*40</f>
        <v>0</v>
      </c>
      <c r="AB25" s="71">
        <v>0</v>
      </c>
      <c r="AC25" s="36">
        <f>AB25*40</f>
        <v>0</v>
      </c>
      <c r="AD25" s="71">
        <v>0</v>
      </c>
      <c r="AE25" s="93">
        <f>AD25*40</f>
        <v>0</v>
      </c>
    </row>
    <row r="26" spans="1:31" x14ac:dyDescent="0.2">
      <c r="A26" s="2"/>
      <c r="B26" s="40"/>
      <c r="C26" s="72" t="s">
        <v>151</v>
      </c>
      <c r="D26" s="39">
        <v>15</v>
      </c>
      <c r="E26" s="72" t="s">
        <v>6</v>
      </c>
      <c r="F26" s="116">
        <v>9</v>
      </c>
      <c r="G26" s="36">
        <f t="shared" si="0"/>
        <v>135</v>
      </c>
      <c r="H26" s="71">
        <v>5</v>
      </c>
      <c r="I26" s="36">
        <f>H26*9</f>
        <v>45</v>
      </c>
      <c r="J26" s="71">
        <v>4</v>
      </c>
      <c r="K26" s="36">
        <f>J26*9</f>
        <v>36</v>
      </c>
      <c r="L26" s="71">
        <v>2</v>
      </c>
      <c r="M26" s="36">
        <f>L26*9</f>
        <v>18</v>
      </c>
      <c r="N26" s="71">
        <v>0</v>
      </c>
      <c r="O26" s="36">
        <f>N26*9</f>
        <v>0</v>
      </c>
      <c r="P26" s="71">
        <v>0</v>
      </c>
      <c r="Q26" s="36">
        <f>P26*9</f>
        <v>0</v>
      </c>
      <c r="R26" s="71">
        <v>0</v>
      </c>
      <c r="S26" s="36">
        <f>R26*9</f>
        <v>0</v>
      </c>
      <c r="T26" s="71">
        <v>3</v>
      </c>
      <c r="U26" s="36">
        <f>T26*9</f>
        <v>27</v>
      </c>
      <c r="V26" s="71">
        <v>0</v>
      </c>
      <c r="W26" s="36">
        <f>V26*9</f>
        <v>0</v>
      </c>
      <c r="X26" s="71">
        <v>0</v>
      </c>
      <c r="Y26" s="36">
        <f>X26*9</f>
        <v>0</v>
      </c>
      <c r="Z26" s="71">
        <v>1</v>
      </c>
      <c r="AA26" s="36">
        <f>Z26*9</f>
        <v>9</v>
      </c>
      <c r="AB26" s="71">
        <v>0</v>
      </c>
      <c r="AC26" s="36">
        <f>AB26*9</f>
        <v>0</v>
      </c>
      <c r="AD26" s="71">
        <v>0</v>
      </c>
      <c r="AE26" s="93">
        <f>AD26*9</f>
        <v>0</v>
      </c>
    </row>
    <row r="27" spans="1:31" s="2" customFormat="1" x14ac:dyDescent="0.2">
      <c r="B27" s="40"/>
      <c r="C27" s="72" t="s">
        <v>150</v>
      </c>
      <c r="D27" s="39">
        <v>10</v>
      </c>
      <c r="E27" s="72" t="s">
        <v>6</v>
      </c>
      <c r="F27" s="116">
        <v>26</v>
      </c>
      <c r="G27" s="36">
        <f t="shared" si="0"/>
        <v>260</v>
      </c>
      <c r="H27" s="71">
        <v>6</v>
      </c>
      <c r="I27" s="36">
        <f>H27*26</f>
        <v>156</v>
      </c>
      <c r="J27" s="71">
        <v>4</v>
      </c>
      <c r="K27" s="36">
        <f>J27*26</f>
        <v>104</v>
      </c>
      <c r="L27" s="71">
        <v>0</v>
      </c>
      <c r="M27" s="36">
        <f>L27*26</f>
        <v>0</v>
      </c>
      <c r="N27" s="71">
        <v>0</v>
      </c>
      <c r="O27" s="36">
        <v>0</v>
      </c>
      <c r="P27" s="71">
        <v>0</v>
      </c>
      <c r="Q27" s="36">
        <v>0</v>
      </c>
      <c r="R27" s="71">
        <v>0</v>
      </c>
      <c r="S27" s="36">
        <v>0</v>
      </c>
      <c r="T27" s="71">
        <v>0</v>
      </c>
      <c r="U27" s="36">
        <v>0</v>
      </c>
      <c r="V27" s="71">
        <v>0</v>
      </c>
      <c r="W27" s="36">
        <f>V27*26</f>
        <v>0</v>
      </c>
      <c r="X27" s="71">
        <v>0</v>
      </c>
      <c r="Y27" s="36">
        <v>0</v>
      </c>
      <c r="Z27" s="71">
        <v>0</v>
      </c>
      <c r="AA27" s="36">
        <v>0</v>
      </c>
      <c r="AB27" s="71">
        <v>0</v>
      </c>
      <c r="AC27" s="36">
        <v>0</v>
      </c>
      <c r="AD27" s="71">
        <v>0</v>
      </c>
      <c r="AE27" s="93">
        <v>0</v>
      </c>
    </row>
    <row r="28" spans="1:31" s="2" customFormat="1" x14ac:dyDescent="0.2">
      <c r="B28" s="40"/>
      <c r="C28" s="72" t="s">
        <v>149</v>
      </c>
      <c r="D28" s="39">
        <v>40</v>
      </c>
      <c r="E28" s="72" t="s">
        <v>6</v>
      </c>
      <c r="F28" s="116">
        <v>60</v>
      </c>
      <c r="G28" s="36">
        <f t="shared" si="0"/>
        <v>2400</v>
      </c>
      <c r="H28" s="71">
        <v>15</v>
      </c>
      <c r="I28" s="36">
        <v>900</v>
      </c>
      <c r="J28" s="71">
        <v>10</v>
      </c>
      <c r="K28" s="36">
        <v>600</v>
      </c>
      <c r="L28" s="71">
        <v>10</v>
      </c>
      <c r="M28" s="36">
        <v>600</v>
      </c>
      <c r="N28" s="71">
        <v>0</v>
      </c>
      <c r="O28" s="36">
        <f>N28*18</f>
        <v>0</v>
      </c>
      <c r="P28" s="71">
        <v>5</v>
      </c>
      <c r="Q28" s="36">
        <v>300</v>
      </c>
      <c r="R28" s="71">
        <v>0</v>
      </c>
      <c r="S28" s="36">
        <f>R28*18</f>
        <v>0</v>
      </c>
      <c r="T28" s="71">
        <v>0</v>
      </c>
      <c r="U28" s="36">
        <f>T28*18</f>
        <v>0</v>
      </c>
      <c r="V28" s="71">
        <v>0</v>
      </c>
      <c r="W28" s="36">
        <v>0</v>
      </c>
      <c r="X28" s="71">
        <v>0</v>
      </c>
      <c r="Y28" s="36">
        <f>X28*18</f>
        <v>0</v>
      </c>
      <c r="Z28" s="71">
        <v>0</v>
      </c>
      <c r="AA28" s="36">
        <f>Z28*18</f>
        <v>0</v>
      </c>
      <c r="AB28" s="71">
        <v>0</v>
      </c>
      <c r="AC28" s="36">
        <f>AB28*18</f>
        <v>0</v>
      </c>
      <c r="AD28" s="71">
        <v>0</v>
      </c>
      <c r="AE28" s="93">
        <f>AD28*18</f>
        <v>0</v>
      </c>
    </row>
    <row r="29" spans="1:31" x14ac:dyDescent="0.2">
      <c r="A29" s="2"/>
      <c r="B29" s="40"/>
      <c r="C29" s="72" t="s">
        <v>148</v>
      </c>
      <c r="D29" s="39">
        <v>45</v>
      </c>
      <c r="E29" s="72" t="s">
        <v>6</v>
      </c>
      <c r="F29" s="116">
        <v>8</v>
      </c>
      <c r="G29" s="36">
        <f t="shared" si="0"/>
        <v>360</v>
      </c>
      <c r="H29" s="71">
        <v>10</v>
      </c>
      <c r="I29" s="36">
        <f>H29*8</f>
        <v>80</v>
      </c>
      <c r="J29" s="71">
        <v>5</v>
      </c>
      <c r="K29" s="36">
        <f>J29*8</f>
        <v>40</v>
      </c>
      <c r="L29" s="71">
        <v>10</v>
      </c>
      <c r="M29" s="36">
        <f>L29*8</f>
        <v>80</v>
      </c>
      <c r="N29" s="71">
        <v>5</v>
      </c>
      <c r="O29" s="36">
        <f>N29*8</f>
        <v>40</v>
      </c>
      <c r="P29" s="71">
        <v>0</v>
      </c>
      <c r="Q29" s="36">
        <f>P29*8</f>
        <v>0</v>
      </c>
      <c r="R29" s="71">
        <v>5</v>
      </c>
      <c r="S29" s="36">
        <f>R29*8</f>
        <v>40</v>
      </c>
      <c r="T29" s="71">
        <v>0</v>
      </c>
      <c r="U29" s="36">
        <f>T29*8</f>
        <v>0</v>
      </c>
      <c r="V29" s="71">
        <v>0</v>
      </c>
      <c r="W29" s="36">
        <f>V29*8</f>
        <v>0</v>
      </c>
      <c r="X29" s="71">
        <v>5</v>
      </c>
      <c r="Y29" s="36">
        <f>X29*8</f>
        <v>40</v>
      </c>
      <c r="Z29" s="71">
        <v>5</v>
      </c>
      <c r="AA29" s="36">
        <f>Z29*8</f>
        <v>40</v>
      </c>
      <c r="AB29" s="71">
        <v>0</v>
      </c>
      <c r="AC29" s="36">
        <v>0</v>
      </c>
      <c r="AD29" s="71">
        <v>0</v>
      </c>
      <c r="AE29" s="93">
        <f>AD29*8</f>
        <v>0</v>
      </c>
    </row>
    <row r="30" spans="1:31" s="2" customFormat="1" x14ac:dyDescent="0.2">
      <c r="B30" s="40"/>
      <c r="C30" s="72" t="s">
        <v>147</v>
      </c>
      <c r="D30" s="39">
        <v>80</v>
      </c>
      <c r="E30" s="72" t="s">
        <v>6</v>
      </c>
      <c r="F30" s="116">
        <v>12</v>
      </c>
      <c r="G30" s="36">
        <f t="shared" si="0"/>
        <v>960</v>
      </c>
      <c r="H30" s="71">
        <v>20</v>
      </c>
      <c r="I30" s="36">
        <v>240</v>
      </c>
      <c r="J30" s="71">
        <v>20</v>
      </c>
      <c r="K30" s="36">
        <v>240</v>
      </c>
      <c r="L30" s="71">
        <v>20</v>
      </c>
      <c r="M30" s="36">
        <v>240</v>
      </c>
      <c r="N30" s="71">
        <v>20</v>
      </c>
      <c r="O30" s="36">
        <v>240</v>
      </c>
      <c r="P30" s="71">
        <v>0</v>
      </c>
      <c r="Q30" s="36">
        <v>0</v>
      </c>
      <c r="R30" s="71">
        <v>0</v>
      </c>
      <c r="S30" s="36">
        <v>0</v>
      </c>
      <c r="T30" s="71">
        <v>0</v>
      </c>
      <c r="U30" s="36">
        <v>0</v>
      </c>
      <c r="V30" s="71">
        <v>0</v>
      </c>
      <c r="W30" s="36">
        <f>V30*14</f>
        <v>0</v>
      </c>
      <c r="X30" s="71">
        <v>0</v>
      </c>
      <c r="Y30" s="36">
        <f>X30*14</f>
        <v>0</v>
      </c>
      <c r="Z30" s="71">
        <v>0</v>
      </c>
      <c r="AA30" s="36">
        <v>0</v>
      </c>
      <c r="AB30" s="71">
        <v>0</v>
      </c>
      <c r="AC30" s="36">
        <f>AB30*14</f>
        <v>0</v>
      </c>
      <c r="AD30" s="71">
        <v>0</v>
      </c>
      <c r="AE30" s="93">
        <f>AD30*14</f>
        <v>0</v>
      </c>
    </row>
    <row r="31" spans="1:31" x14ac:dyDescent="0.2">
      <c r="A31" s="2"/>
      <c r="B31" s="40"/>
      <c r="C31" s="72" t="s">
        <v>146</v>
      </c>
      <c r="D31" s="39">
        <v>7</v>
      </c>
      <c r="E31" s="72" t="s">
        <v>6</v>
      </c>
      <c r="F31" s="116">
        <v>60</v>
      </c>
      <c r="G31" s="36">
        <f t="shared" si="0"/>
        <v>420</v>
      </c>
      <c r="H31" s="71">
        <v>2</v>
      </c>
      <c r="I31" s="36">
        <f>H31*60</f>
        <v>120</v>
      </c>
      <c r="J31" s="71">
        <v>2</v>
      </c>
      <c r="K31" s="36">
        <f>J31*60</f>
        <v>120</v>
      </c>
      <c r="L31" s="71">
        <v>1</v>
      </c>
      <c r="M31" s="36">
        <f>L31*60</f>
        <v>60</v>
      </c>
      <c r="N31" s="71">
        <v>0</v>
      </c>
      <c r="O31" s="36">
        <f>N31*60</f>
        <v>0</v>
      </c>
      <c r="P31" s="71">
        <v>0</v>
      </c>
      <c r="Q31" s="36">
        <f>P31*60</f>
        <v>0</v>
      </c>
      <c r="R31" s="71">
        <v>1</v>
      </c>
      <c r="S31" s="36">
        <f>R31*60</f>
        <v>60</v>
      </c>
      <c r="T31" s="71">
        <v>0</v>
      </c>
      <c r="U31" s="36">
        <f>T31*60</f>
        <v>0</v>
      </c>
      <c r="V31" s="71">
        <v>1</v>
      </c>
      <c r="W31" s="36">
        <f>V31*60</f>
        <v>60</v>
      </c>
      <c r="X31" s="71">
        <v>0</v>
      </c>
      <c r="Y31" s="36">
        <f>X31*60</f>
        <v>0</v>
      </c>
      <c r="Z31" s="71">
        <v>0</v>
      </c>
      <c r="AA31" s="36">
        <f>Z31*60</f>
        <v>0</v>
      </c>
      <c r="AB31" s="71">
        <v>0</v>
      </c>
      <c r="AC31" s="36">
        <f>AB31*60</f>
        <v>0</v>
      </c>
      <c r="AD31" s="71">
        <v>0</v>
      </c>
      <c r="AE31" s="93">
        <f>AD31*60</f>
        <v>0</v>
      </c>
    </row>
    <row r="32" spans="1:31" s="2" customFormat="1" x14ac:dyDescent="0.2">
      <c r="B32" s="40"/>
      <c r="C32" s="72" t="s">
        <v>145</v>
      </c>
      <c r="D32" s="39">
        <v>37</v>
      </c>
      <c r="E32" s="72" t="s">
        <v>6</v>
      </c>
      <c r="F32" s="116">
        <v>15</v>
      </c>
      <c r="G32" s="36">
        <f t="shared" si="0"/>
        <v>555</v>
      </c>
      <c r="H32" s="71">
        <v>6</v>
      </c>
      <c r="I32" s="36">
        <f>H32*15</f>
        <v>90</v>
      </c>
      <c r="J32" s="71">
        <v>4</v>
      </c>
      <c r="K32" s="36">
        <f>J32*15</f>
        <v>60</v>
      </c>
      <c r="L32" s="71">
        <v>5</v>
      </c>
      <c r="M32" s="36">
        <f>L32*15</f>
        <v>75</v>
      </c>
      <c r="N32" s="71">
        <v>4</v>
      </c>
      <c r="O32" s="36">
        <f>N32*15</f>
        <v>60</v>
      </c>
      <c r="P32" s="71">
        <v>8</v>
      </c>
      <c r="Q32" s="36">
        <f>P32*15</f>
        <v>120</v>
      </c>
      <c r="R32" s="71">
        <v>2</v>
      </c>
      <c r="S32" s="36">
        <f>R32*15</f>
        <v>30</v>
      </c>
      <c r="T32" s="71">
        <v>4</v>
      </c>
      <c r="U32" s="36">
        <f>T32*15</f>
        <v>60</v>
      </c>
      <c r="V32" s="71">
        <v>6</v>
      </c>
      <c r="W32" s="36">
        <f>V32*15</f>
        <v>90</v>
      </c>
      <c r="X32" s="71">
        <v>4</v>
      </c>
      <c r="Y32" s="36">
        <f>X32*15</f>
        <v>60</v>
      </c>
      <c r="Z32" s="71">
        <v>0</v>
      </c>
      <c r="AA32" s="36">
        <f>Z32*15</f>
        <v>0</v>
      </c>
      <c r="AB32" s="71">
        <v>0</v>
      </c>
      <c r="AC32" s="36">
        <f>AB32*15</f>
        <v>0</v>
      </c>
      <c r="AD32" s="71">
        <v>0</v>
      </c>
      <c r="AE32" s="93">
        <v>0</v>
      </c>
    </row>
    <row r="33" spans="1:31" s="2" customFormat="1" x14ac:dyDescent="0.2">
      <c r="B33" s="40"/>
      <c r="C33" s="72" t="s">
        <v>144</v>
      </c>
      <c r="D33" s="39">
        <v>10</v>
      </c>
      <c r="E33" s="72" t="s">
        <v>6</v>
      </c>
      <c r="F33" s="116">
        <v>25.5</v>
      </c>
      <c r="G33" s="36">
        <f t="shared" si="0"/>
        <v>255</v>
      </c>
      <c r="H33" s="71">
        <v>3</v>
      </c>
      <c r="I33" s="36">
        <v>76.5</v>
      </c>
      <c r="J33" s="71">
        <v>3</v>
      </c>
      <c r="K33" s="36">
        <v>76.5</v>
      </c>
      <c r="L33" s="71">
        <v>2</v>
      </c>
      <c r="M33" s="36">
        <f>L33*25.43</f>
        <v>50.86</v>
      </c>
      <c r="N33" s="71">
        <v>2</v>
      </c>
      <c r="O33" s="36">
        <v>50.86</v>
      </c>
      <c r="P33" s="71">
        <v>0</v>
      </c>
      <c r="Q33" s="36">
        <v>0</v>
      </c>
      <c r="R33" s="71">
        <v>0</v>
      </c>
      <c r="S33" s="36">
        <v>0</v>
      </c>
      <c r="T33" s="71">
        <v>0</v>
      </c>
      <c r="U33" s="36">
        <v>0</v>
      </c>
      <c r="V33" s="71">
        <v>0</v>
      </c>
      <c r="W33" s="36">
        <v>0</v>
      </c>
      <c r="X33" s="71">
        <v>0</v>
      </c>
      <c r="Y33" s="36">
        <v>0</v>
      </c>
      <c r="Z33" s="71">
        <v>0</v>
      </c>
      <c r="AA33" s="36">
        <v>0</v>
      </c>
      <c r="AB33" s="71">
        <v>0</v>
      </c>
      <c r="AC33" s="36">
        <v>0</v>
      </c>
      <c r="AD33" s="71">
        <v>0</v>
      </c>
      <c r="AE33" s="93">
        <v>0</v>
      </c>
    </row>
    <row r="34" spans="1:31" x14ac:dyDescent="0.2">
      <c r="A34" s="2"/>
      <c r="B34" s="40"/>
      <c r="C34" s="72" t="s">
        <v>143</v>
      </c>
      <c r="D34" s="39">
        <v>36</v>
      </c>
      <c r="E34" s="72" t="s">
        <v>6</v>
      </c>
      <c r="F34" s="116">
        <v>1</v>
      </c>
      <c r="G34" s="36">
        <f t="shared" si="0"/>
        <v>36</v>
      </c>
      <c r="H34" s="71">
        <v>5</v>
      </c>
      <c r="I34" s="36">
        <f>H34*1</f>
        <v>5</v>
      </c>
      <c r="J34" s="71">
        <v>6</v>
      </c>
      <c r="K34" s="36">
        <f>J34*1</f>
        <v>6</v>
      </c>
      <c r="L34" s="71">
        <v>4</v>
      </c>
      <c r="M34" s="36">
        <f>L34*1</f>
        <v>4</v>
      </c>
      <c r="N34" s="71">
        <v>2</v>
      </c>
      <c r="O34" s="36">
        <f>N34*1</f>
        <v>2</v>
      </c>
      <c r="P34" s="71">
        <v>4</v>
      </c>
      <c r="Q34" s="36">
        <f>P34*1</f>
        <v>4</v>
      </c>
      <c r="R34" s="71">
        <v>3</v>
      </c>
      <c r="S34" s="36">
        <f>R34*1</f>
        <v>3</v>
      </c>
      <c r="T34" s="71">
        <v>2</v>
      </c>
      <c r="U34" s="36">
        <f>T34*1</f>
        <v>2</v>
      </c>
      <c r="V34" s="71">
        <v>1</v>
      </c>
      <c r="W34" s="36">
        <f>V34*1</f>
        <v>1</v>
      </c>
      <c r="X34" s="71">
        <v>2</v>
      </c>
      <c r="Y34" s="36">
        <f>X34*1</f>
        <v>2</v>
      </c>
      <c r="Z34" s="71">
        <v>2</v>
      </c>
      <c r="AA34" s="36">
        <f>Z34*1</f>
        <v>2</v>
      </c>
      <c r="AB34" s="71">
        <v>3</v>
      </c>
      <c r="AC34" s="36">
        <f>AB34*1</f>
        <v>3</v>
      </c>
      <c r="AD34" s="71">
        <v>2</v>
      </c>
      <c r="AE34" s="93">
        <f>AD34*1</f>
        <v>2</v>
      </c>
    </row>
    <row r="35" spans="1:31" s="2" customFormat="1" x14ac:dyDescent="0.2">
      <c r="B35" s="40"/>
      <c r="C35" s="72" t="s">
        <v>142</v>
      </c>
      <c r="D35" s="39">
        <v>27</v>
      </c>
      <c r="E35" s="72" t="s">
        <v>83</v>
      </c>
      <c r="F35" s="116">
        <v>20</v>
      </c>
      <c r="G35" s="36">
        <f t="shared" si="0"/>
        <v>540</v>
      </c>
      <c r="H35" s="71">
        <v>12</v>
      </c>
      <c r="I35" s="36">
        <v>240</v>
      </c>
      <c r="J35" s="71">
        <v>0</v>
      </c>
      <c r="K35" s="36">
        <f>J35*19</f>
        <v>0</v>
      </c>
      <c r="L35" s="71">
        <v>10</v>
      </c>
      <c r="M35" s="36">
        <v>200</v>
      </c>
      <c r="N35" s="71">
        <v>0</v>
      </c>
      <c r="O35" s="36">
        <f>N35*19</f>
        <v>0</v>
      </c>
      <c r="P35" s="71">
        <v>5</v>
      </c>
      <c r="Q35" s="36">
        <v>100</v>
      </c>
      <c r="R35" s="71">
        <v>0</v>
      </c>
      <c r="S35" s="36">
        <f>R35*19</f>
        <v>0</v>
      </c>
      <c r="T35" s="71">
        <v>0</v>
      </c>
      <c r="U35" s="36">
        <v>0</v>
      </c>
      <c r="V35" s="71">
        <v>0</v>
      </c>
      <c r="W35" s="36">
        <v>0</v>
      </c>
      <c r="X35" s="71">
        <v>0</v>
      </c>
      <c r="Y35" s="36">
        <v>0</v>
      </c>
      <c r="Z35" s="71">
        <v>0</v>
      </c>
      <c r="AA35" s="36">
        <v>0</v>
      </c>
      <c r="AB35" s="71">
        <v>0</v>
      </c>
      <c r="AC35" s="36">
        <v>0</v>
      </c>
      <c r="AD35" s="71">
        <v>0</v>
      </c>
      <c r="AE35" s="93">
        <f>AD35*19</f>
        <v>0</v>
      </c>
    </row>
    <row r="36" spans="1:31" x14ac:dyDescent="0.2">
      <c r="A36" s="2"/>
      <c r="B36" s="40"/>
      <c r="C36" s="72" t="s">
        <v>141</v>
      </c>
      <c r="D36" s="39">
        <v>386</v>
      </c>
      <c r="E36" s="72" t="s">
        <v>6</v>
      </c>
      <c r="F36" s="116">
        <v>2.5</v>
      </c>
      <c r="G36" s="36">
        <f t="shared" si="0"/>
        <v>965</v>
      </c>
      <c r="H36" s="71">
        <v>40</v>
      </c>
      <c r="I36" s="36">
        <f>H36*2.5</f>
        <v>100</v>
      </c>
      <c r="J36" s="71">
        <v>45</v>
      </c>
      <c r="K36" s="36">
        <f>J36*2.5</f>
        <v>112.5</v>
      </c>
      <c r="L36" s="71">
        <v>42</v>
      </c>
      <c r="M36" s="36">
        <f>L36*2.5</f>
        <v>105</v>
      </c>
      <c r="N36" s="71">
        <v>39</v>
      </c>
      <c r="O36" s="36">
        <f>N36*2.5</f>
        <v>97.5</v>
      </c>
      <c r="P36" s="71">
        <v>53</v>
      </c>
      <c r="Q36" s="36">
        <f>P36*2.5</f>
        <v>132.5</v>
      </c>
      <c r="R36" s="71">
        <v>47</v>
      </c>
      <c r="S36" s="36">
        <f>R36*2.5</f>
        <v>117.5</v>
      </c>
      <c r="T36" s="71">
        <v>30</v>
      </c>
      <c r="U36" s="36">
        <f>T36*2.5</f>
        <v>75</v>
      </c>
      <c r="V36" s="71">
        <v>48</v>
      </c>
      <c r="W36" s="36">
        <f>V36*2.5</f>
        <v>120</v>
      </c>
      <c r="X36" s="71">
        <v>15</v>
      </c>
      <c r="Y36" s="36">
        <f>X36*2.5</f>
        <v>37.5</v>
      </c>
      <c r="Z36" s="71">
        <v>20</v>
      </c>
      <c r="AA36" s="36">
        <f>Z36*2.5</f>
        <v>50</v>
      </c>
      <c r="AB36" s="71">
        <v>2</v>
      </c>
      <c r="AC36" s="36">
        <f>AB36*2.5</f>
        <v>5</v>
      </c>
      <c r="AD36" s="71">
        <v>5</v>
      </c>
      <c r="AE36" s="93">
        <f>AD36*2.5</f>
        <v>12.5</v>
      </c>
    </row>
    <row r="37" spans="1:31" s="2" customFormat="1" x14ac:dyDescent="0.2">
      <c r="B37" s="125"/>
      <c r="C37" s="72" t="s">
        <v>140</v>
      </c>
      <c r="D37" s="39">
        <v>10</v>
      </c>
      <c r="E37" s="72" t="s">
        <v>6</v>
      </c>
      <c r="F37" s="116">
        <v>90</v>
      </c>
      <c r="G37" s="36">
        <f t="shared" si="0"/>
        <v>900</v>
      </c>
      <c r="H37" s="71">
        <v>2</v>
      </c>
      <c r="I37" s="36">
        <v>180</v>
      </c>
      <c r="J37" s="71">
        <v>2</v>
      </c>
      <c r="K37" s="36">
        <v>180</v>
      </c>
      <c r="L37" s="71">
        <v>2</v>
      </c>
      <c r="M37" s="36">
        <v>180</v>
      </c>
      <c r="N37" s="71">
        <v>4</v>
      </c>
      <c r="O37" s="36">
        <v>360</v>
      </c>
      <c r="P37" s="71">
        <v>0</v>
      </c>
      <c r="Q37" s="36">
        <v>0</v>
      </c>
      <c r="R37" s="71">
        <v>0</v>
      </c>
      <c r="S37" s="36">
        <v>0</v>
      </c>
      <c r="T37" s="71">
        <v>0</v>
      </c>
      <c r="U37" s="36">
        <v>0</v>
      </c>
      <c r="V37" s="71">
        <v>0</v>
      </c>
      <c r="W37" s="36">
        <f>V37*80</f>
        <v>0</v>
      </c>
      <c r="X37" s="71">
        <v>0</v>
      </c>
      <c r="Y37" s="36">
        <f>X37*80</f>
        <v>0</v>
      </c>
      <c r="Z37" s="71">
        <v>0</v>
      </c>
      <c r="AA37" s="36">
        <f>Z37*80</f>
        <v>0</v>
      </c>
      <c r="AB37" s="71">
        <v>0</v>
      </c>
      <c r="AC37" s="36">
        <f>AB37*80</f>
        <v>0</v>
      </c>
      <c r="AD37" s="71">
        <v>0</v>
      </c>
      <c r="AE37" s="93">
        <f>AD37*80</f>
        <v>0</v>
      </c>
    </row>
    <row r="38" spans="1:31" x14ac:dyDescent="0.2">
      <c r="A38" s="2"/>
      <c r="B38" s="40"/>
      <c r="C38" s="72" t="s">
        <v>139</v>
      </c>
      <c r="D38" s="39">
        <v>50</v>
      </c>
      <c r="E38" s="72" t="s">
        <v>6</v>
      </c>
      <c r="F38" s="116">
        <v>18</v>
      </c>
      <c r="G38" s="36">
        <f t="shared" si="0"/>
        <v>900</v>
      </c>
      <c r="H38" s="71">
        <v>20</v>
      </c>
      <c r="I38" s="36">
        <f>H38*18</f>
        <v>360</v>
      </c>
      <c r="J38" s="71">
        <v>15</v>
      </c>
      <c r="K38" s="36">
        <f>J38*18</f>
        <v>270</v>
      </c>
      <c r="L38" s="71">
        <v>6</v>
      </c>
      <c r="M38" s="36">
        <f>L38*18</f>
        <v>108</v>
      </c>
      <c r="N38" s="71">
        <v>5</v>
      </c>
      <c r="O38" s="36">
        <f>N38*18</f>
        <v>90</v>
      </c>
      <c r="P38" s="71">
        <v>6</v>
      </c>
      <c r="Q38" s="36">
        <f>P38*18</f>
        <v>108</v>
      </c>
      <c r="R38" s="71">
        <v>4</v>
      </c>
      <c r="S38" s="36">
        <f>R38*18</f>
        <v>72</v>
      </c>
      <c r="T38" s="71">
        <v>6</v>
      </c>
      <c r="U38" s="36">
        <f>T38*18</f>
        <v>108</v>
      </c>
      <c r="V38" s="71">
        <v>6</v>
      </c>
      <c r="W38" s="36">
        <f>V38*18</f>
        <v>108</v>
      </c>
      <c r="X38" s="71">
        <v>3</v>
      </c>
      <c r="Y38" s="36">
        <v>54</v>
      </c>
      <c r="Z38" s="71">
        <v>3</v>
      </c>
      <c r="AA38" s="36">
        <f>Z38*18</f>
        <v>54</v>
      </c>
      <c r="AB38" s="71">
        <v>2</v>
      </c>
      <c r="AC38" s="36">
        <f>AB38*18</f>
        <v>36</v>
      </c>
      <c r="AD38" s="71">
        <v>4</v>
      </c>
      <c r="AE38" s="93">
        <f>AD38*18</f>
        <v>72</v>
      </c>
    </row>
    <row r="39" spans="1:31" x14ac:dyDescent="0.2">
      <c r="A39" s="2"/>
      <c r="B39" s="40"/>
      <c r="C39" s="72" t="s">
        <v>138</v>
      </c>
      <c r="D39" s="39">
        <f>H39+J39+L39+N39+P39+R39+T39+V39+X39+Z39+AB39+AD39</f>
        <v>102</v>
      </c>
      <c r="E39" s="72" t="s">
        <v>137</v>
      </c>
      <c r="F39" s="116">
        <v>19</v>
      </c>
      <c r="G39" s="36">
        <f t="shared" si="0"/>
        <v>1938</v>
      </c>
      <c r="H39" s="71">
        <v>17</v>
      </c>
      <c r="I39" s="36">
        <f>H39*19</f>
        <v>323</v>
      </c>
      <c r="J39" s="71">
        <v>15</v>
      </c>
      <c r="K39" s="36">
        <f>J39*19</f>
        <v>285</v>
      </c>
      <c r="L39" s="71">
        <v>8</v>
      </c>
      <c r="M39" s="36">
        <f>L39*19</f>
        <v>152</v>
      </c>
      <c r="N39" s="71">
        <v>6</v>
      </c>
      <c r="O39" s="36">
        <f>N39*19</f>
        <v>114</v>
      </c>
      <c r="P39" s="71">
        <v>10</v>
      </c>
      <c r="Q39" s="36">
        <f>P39*19</f>
        <v>190</v>
      </c>
      <c r="R39" s="71">
        <v>5</v>
      </c>
      <c r="S39" s="36">
        <f>R39*19</f>
        <v>95</v>
      </c>
      <c r="T39" s="71">
        <v>0</v>
      </c>
      <c r="U39" s="36">
        <f>T39*19</f>
        <v>0</v>
      </c>
      <c r="V39" s="71">
        <v>0</v>
      </c>
      <c r="W39" s="36">
        <f>V39*19</f>
        <v>0</v>
      </c>
      <c r="X39" s="71">
        <v>6</v>
      </c>
      <c r="Y39" s="36">
        <f>X39*19</f>
        <v>114</v>
      </c>
      <c r="Z39" s="71">
        <v>10</v>
      </c>
      <c r="AA39" s="36">
        <f>Z39*19</f>
        <v>190</v>
      </c>
      <c r="AB39" s="71">
        <v>15</v>
      </c>
      <c r="AC39" s="36">
        <f>AB39*19</f>
        <v>285</v>
      </c>
      <c r="AD39" s="71">
        <v>10</v>
      </c>
      <c r="AE39" s="93">
        <f>AD39*19</f>
        <v>190</v>
      </c>
    </row>
    <row r="40" spans="1:31" s="2" customFormat="1" x14ac:dyDescent="0.2">
      <c r="B40" s="40"/>
      <c r="C40" s="72" t="s">
        <v>136</v>
      </c>
      <c r="D40" s="39">
        <v>10</v>
      </c>
      <c r="E40" s="72" t="s">
        <v>6</v>
      </c>
      <c r="F40" s="116">
        <v>180</v>
      </c>
      <c r="G40" s="36">
        <f t="shared" si="0"/>
        <v>1800</v>
      </c>
      <c r="H40" s="71">
        <v>5</v>
      </c>
      <c r="I40" s="36">
        <v>900</v>
      </c>
      <c r="J40" s="71">
        <v>5</v>
      </c>
      <c r="K40" s="36">
        <v>900</v>
      </c>
      <c r="L40" s="71">
        <v>0</v>
      </c>
      <c r="M40" s="36">
        <v>0</v>
      </c>
      <c r="N40" s="71">
        <v>0</v>
      </c>
      <c r="O40" s="36">
        <v>0</v>
      </c>
      <c r="P40" s="71">
        <v>0</v>
      </c>
      <c r="Q40" s="36">
        <v>0</v>
      </c>
      <c r="R40" s="71">
        <v>0</v>
      </c>
      <c r="S40" s="36">
        <v>0</v>
      </c>
      <c r="T40" s="71">
        <v>0</v>
      </c>
      <c r="U40" s="36">
        <v>0</v>
      </c>
      <c r="V40" s="71">
        <v>0</v>
      </c>
      <c r="W40" s="36">
        <v>0</v>
      </c>
      <c r="X40" s="71">
        <v>0</v>
      </c>
      <c r="Y40" s="36">
        <v>0</v>
      </c>
      <c r="Z40" s="71">
        <v>0</v>
      </c>
      <c r="AA40" s="36">
        <v>0</v>
      </c>
      <c r="AB40" s="71">
        <v>0</v>
      </c>
      <c r="AC40" s="36">
        <v>0</v>
      </c>
      <c r="AD40" s="71">
        <v>0</v>
      </c>
      <c r="AE40" s="93">
        <v>0</v>
      </c>
    </row>
    <row r="41" spans="1:31" x14ac:dyDescent="0.2">
      <c r="A41" s="2"/>
      <c r="B41" s="40"/>
      <c r="C41" s="72" t="s">
        <v>135</v>
      </c>
      <c r="D41" s="39">
        <v>15</v>
      </c>
      <c r="E41" s="72" t="s">
        <v>78</v>
      </c>
      <c r="F41" s="116">
        <v>25</v>
      </c>
      <c r="G41" s="36">
        <f t="shared" si="0"/>
        <v>375</v>
      </c>
      <c r="H41" s="71">
        <v>3</v>
      </c>
      <c r="I41" s="36">
        <f>H41*25</f>
        <v>75</v>
      </c>
      <c r="J41" s="71">
        <v>1</v>
      </c>
      <c r="K41" s="36">
        <f>J41*25</f>
        <v>25</v>
      </c>
      <c r="L41" s="71">
        <v>5</v>
      </c>
      <c r="M41" s="36">
        <f>L41*25</f>
        <v>125</v>
      </c>
      <c r="N41" s="71">
        <v>0</v>
      </c>
      <c r="O41" s="36">
        <f>N41*25</f>
        <v>0</v>
      </c>
      <c r="P41" s="71">
        <v>2</v>
      </c>
      <c r="Q41" s="36">
        <f>P41*25</f>
        <v>50</v>
      </c>
      <c r="R41" s="71">
        <v>0</v>
      </c>
      <c r="S41" s="36">
        <f>R41*25</f>
        <v>0</v>
      </c>
      <c r="T41" s="71">
        <v>4</v>
      </c>
      <c r="U41" s="36">
        <f>T41*25</f>
        <v>100</v>
      </c>
      <c r="V41" s="71">
        <v>0</v>
      </c>
      <c r="W41" s="36">
        <f>V41*25</f>
        <v>0</v>
      </c>
      <c r="X41" s="71">
        <v>0</v>
      </c>
      <c r="Y41" s="36">
        <f>X41*25</f>
        <v>0</v>
      </c>
      <c r="Z41" s="71">
        <v>0</v>
      </c>
      <c r="AA41" s="36">
        <f>Z41*25</f>
        <v>0</v>
      </c>
      <c r="AB41" s="71">
        <v>0</v>
      </c>
      <c r="AC41" s="36">
        <f>AB41*25</f>
        <v>0</v>
      </c>
      <c r="AD41" s="71">
        <v>0</v>
      </c>
      <c r="AE41" s="93">
        <f>AD41*25</f>
        <v>0</v>
      </c>
    </row>
    <row r="42" spans="1:31" x14ac:dyDescent="0.2">
      <c r="A42" s="2"/>
      <c r="B42" s="40"/>
      <c r="C42" s="72" t="s">
        <v>134</v>
      </c>
      <c r="D42" s="39">
        <v>5</v>
      </c>
      <c r="E42" s="72" t="s">
        <v>6</v>
      </c>
      <c r="F42" s="116">
        <v>95</v>
      </c>
      <c r="G42" s="36">
        <f t="shared" si="0"/>
        <v>475</v>
      </c>
      <c r="H42" s="71">
        <v>5</v>
      </c>
      <c r="I42" s="36">
        <f>H42*95</f>
        <v>475</v>
      </c>
      <c r="J42" s="71">
        <v>0</v>
      </c>
      <c r="K42" s="36">
        <f>J42*95</f>
        <v>0</v>
      </c>
      <c r="L42" s="71">
        <v>0</v>
      </c>
      <c r="M42" s="36">
        <f>L42*95</f>
        <v>0</v>
      </c>
      <c r="N42" s="71">
        <v>0</v>
      </c>
      <c r="O42" s="36">
        <f>N42*95</f>
        <v>0</v>
      </c>
      <c r="P42" s="71">
        <v>0</v>
      </c>
      <c r="Q42" s="36">
        <f>P42*95</f>
        <v>0</v>
      </c>
      <c r="R42" s="71">
        <v>0</v>
      </c>
      <c r="S42" s="36">
        <f>R42*95</f>
        <v>0</v>
      </c>
      <c r="T42" s="71">
        <v>0</v>
      </c>
      <c r="U42" s="36">
        <f>T42*95</f>
        <v>0</v>
      </c>
      <c r="V42" s="71">
        <v>0</v>
      </c>
      <c r="W42" s="36">
        <f>V42*95</f>
        <v>0</v>
      </c>
      <c r="X42" s="71">
        <v>0</v>
      </c>
      <c r="Y42" s="36">
        <f>X42*95</f>
        <v>0</v>
      </c>
      <c r="Z42" s="71">
        <v>0</v>
      </c>
      <c r="AA42" s="36">
        <f>Z42*95</f>
        <v>0</v>
      </c>
      <c r="AB42" s="71">
        <v>0</v>
      </c>
      <c r="AC42" s="36">
        <f>AB42*95</f>
        <v>0</v>
      </c>
      <c r="AD42" s="71">
        <v>0</v>
      </c>
      <c r="AE42" s="93">
        <f>AD42*95</f>
        <v>0</v>
      </c>
    </row>
    <row r="43" spans="1:31" x14ac:dyDescent="0.2">
      <c r="A43" s="2"/>
      <c r="B43" s="40"/>
      <c r="C43" s="72" t="s">
        <v>133</v>
      </c>
      <c r="D43" s="39">
        <f>H43+J43+L43+N43+P43+R43+T43+V43+X43+Z43+AB43+AD43</f>
        <v>6</v>
      </c>
      <c r="E43" s="72" t="s">
        <v>6</v>
      </c>
      <c r="F43" s="116">
        <v>7</v>
      </c>
      <c r="G43" s="36">
        <f t="shared" ref="G43:G44" si="1">(D43*F43)</f>
        <v>42</v>
      </c>
      <c r="H43" s="71">
        <v>2</v>
      </c>
      <c r="I43" s="36">
        <f>H43*7</f>
        <v>14</v>
      </c>
      <c r="J43" s="71">
        <v>1</v>
      </c>
      <c r="K43" s="36">
        <f>J43*7</f>
        <v>7</v>
      </c>
      <c r="L43" s="71">
        <v>2</v>
      </c>
      <c r="M43" s="36">
        <f>L43*7</f>
        <v>14</v>
      </c>
      <c r="N43" s="71">
        <v>1</v>
      </c>
      <c r="O43" s="36">
        <f>N43*7</f>
        <v>7</v>
      </c>
      <c r="P43" s="71">
        <v>0</v>
      </c>
      <c r="Q43" s="36">
        <f>P43*7</f>
        <v>0</v>
      </c>
      <c r="R43" s="71">
        <v>0</v>
      </c>
      <c r="S43" s="36">
        <f>R43*7</f>
        <v>0</v>
      </c>
      <c r="T43" s="71">
        <v>0</v>
      </c>
      <c r="U43" s="36">
        <f>T43*7</f>
        <v>0</v>
      </c>
      <c r="V43" s="71">
        <v>0</v>
      </c>
      <c r="W43" s="36">
        <f>V43*7</f>
        <v>0</v>
      </c>
      <c r="X43" s="71">
        <v>0</v>
      </c>
      <c r="Y43" s="36">
        <f>X43*7</f>
        <v>0</v>
      </c>
      <c r="Z43" s="71">
        <v>0</v>
      </c>
      <c r="AA43" s="36">
        <f>Z43*7</f>
        <v>0</v>
      </c>
      <c r="AB43" s="71">
        <v>0</v>
      </c>
      <c r="AC43" s="36">
        <f>AB43*7</f>
        <v>0</v>
      </c>
      <c r="AD43" s="71">
        <v>0</v>
      </c>
      <c r="AE43" s="93">
        <f>AD43*7</f>
        <v>0</v>
      </c>
    </row>
    <row r="44" spans="1:31" s="2" customFormat="1" x14ac:dyDescent="0.2">
      <c r="B44" s="40"/>
      <c r="C44" s="72" t="s">
        <v>132</v>
      </c>
      <c r="D44" s="39">
        <v>5</v>
      </c>
      <c r="E44" s="72" t="s">
        <v>6</v>
      </c>
      <c r="F44" s="116">
        <v>60</v>
      </c>
      <c r="G44" s="36">
        <f t="shared" si="1"/>
        <v>300</v>
      </c>
      <c r="H44" s="71">
        <v>5</v>
      </c>
      <c r="I44" s="36">
        <f>H44*60</f>
        <v>300</v>
      </c>
      <c r="J44" s="71">
        <v>0</v>
      </c>
      <c r="K44" s="36">
        <f>J44*60</f>
        <v>0</v>
      </c>
      <c r="L44" s="71">
        <v>0</v>
      </c>
      <c r="M44" s="36">
        <v>0</v>
      </c>
      <c r="N44" s="71">
        <v>0</v>
      </c>
      <c r="O44" s="36">
        <v>0</v>
      </c>
      <c r="P44" s="71">
        <v>0</v>
      </c>
      <c r="Q44" s="36">
        <v>0</v>
      </c>
      <c r="R44" s="71">
        <v>0</v>
      </c>
      <c r="S44" s="36">
        <v>0</v>
      </c>
      <c r="T44" s="71">
        <v>0</v>
      </c>
      <c r="U44" s="36">
        <v>0</v>
      </c>
      <c r="V44" s="71">
        <v>0</v>
      </c>
      <c r="W44" s="36">
        <v>0</v>
      </c>
      <c r="X44" s="71">
        <v>0</v>
      </c>
      <c r="Y44" s="36">
        <v>0</v>
      </c>
      <c r="Z44" s="71">
        <v>0</v>
      </c>
      <c r="AA44" s="36">
        <v>0</v>
      </c>
      <c r="AB44" s="71">
        <v>0</v>
      </c>
      <c r="AC44" s="36">
        <v>0</v>
      </c>
      <c r="AD44" s="71">
        <v>0</v>
      </c>
      <c r="AE44" s="93">
        <f>AD44*60</f>
        <v>0</v>
      </c>
    </row>
    <row r="45" spans="1:31" s="2" customFormat="1" x14ac:dyDescent="0.2">
      <c r="B45" s="40"/>
      <c r="C45" s="72" t="s">
        <v>131</v>
      </c>
      <c r="D45" s="39">
        <v>10</v>
      </c>
      <c r="E45" s="72" t="s">
        <v>6</v>
      </c>
      <c r="F45" s="116">
        <v>44.5</v>
      </c>
      <c r="G45" s="36">
        <f>(D45*F45)</f>
        <v>445</v>
      </c>
      <c r="H45" s="71">
        <v>10</v>
      </c>
      <c r="I45" s="36">
        <v>445</v>
      </c>
      <c r="J45" s="71">
        <v>0</v>
      </c>
      <c r="K45" s="36">
        <v>0</v>
      </c>
      <c r="L45" s="71">
        <v>0</v>
      </c>
      <c r="M45" s="36">
        <v>0</v>
      </c>
      <c r="N45" s="71">
        <v>0</v>
      </c>
      <c r="O45" s="36">
        <v>0</v>
      </c>
      <c r="P45" s="71">
        <v>0</v>
      </c>
      <c r="Q45" s="36">
        <v>0</v>
      </c>
      <c r="R45" s="71">
        <v>0</v>
      </c>
      <c r="S45" s="36">
        <v>0</v>
      </c>
      <c r="T45" s="71">
        <v>0</v>
      </c>
      <c r="U45" s="36">
        <v>0</v>
      </c>
      <c r="V45" s="71">
        <v>0</v>
      </c>
      <c r="W45" s="36">
        <v>0</v>
      </c>
      <c r="X45" s="71">
        <v>0</v>
      </c>
      <c r="Y45" s="36">
        <f>X45*57</f>
        <v>0</v>
      </c>
      <c r="Z45" s="71">
        <v>0</v>
      </c>
      <c r="AA45" s="36">
        <f>Z45*57</f>
        <v>0</v>
      </c>
      <c r="AB45" s="71">
        <v>0</v>
      </c>
      <c r="AC45" s="36">
        <f>AB45*57</f>
        <v>0</v>
      </c>
      <c r="AD45" s="71">
        <v>0</v>
      </c>
      <c r="AE45" s="93">
        <f>AD45*57</f>
        <v>0</v>
      </c>
    </row>
    <row r="46" spans="1:31" ht="18.75" x14ac:dyDescent="0.2">
      <c r="A46" s="2"/>
      <c r="B46" s="17">
        <v>21106</v>
      </c>
      <c r="C46" s="48" t="s">
        <v>199</v>
      </c>
      <c r="D46" s="102">
        <v>989</v>
      </c>
      <c r="E46" s="48" t="s">
        <v>37</v>
      </c>
      <c r="F46" s="124"/>
      <c r="G46" s="169">
        <v>75000</v>
      </c>
      <c r="H46" s="140"/>
      <c r="I46" s="100"/>
      <c r="J46" s="140"/>
      <c r="K46" s="100"/>
      <c r="L46" s="140"/>
      <c r="M46" s="100"/>
      <c r="N46" s="140"/>
      <c r="O46" s="100"/>
      <c r="P46" s="140"/>
      <c r="Q46" s="100"/>
      <c r="R46" s="140"/>
      <c r="S46" s="100"/>
      <c r="T46" s="140"/>
      <c r="U46" s="100"/>
      <c r="V46" s="140"/>
      <c r="W46" s="100"/>
      <c r="X46" s="140"/>
      <c r="Y46" s="100"/>
      <c r="Z46" s="140"/>
      <c r="AA46" s="100"/>
      <c r="AB46" s="140"/>
      <c r="AC46" s="100"/>
      <c r="AD46" s="140"/>
      <c r="AE46" s="141"/>
    </row>
    <row r="47" spans="1:31" x14ac:dyDescent="0.2">
      <c r="A47" s="2"/>
      <c r="B47" s="40"/>
      <c r="C47" s="72" t="s">
        <v>130</v>
      </c>
      <c r="D47" s="39">
        <v>760</v>
      </c>
      <c r="E47" s="72" t="s">
        <v>78</v>
      </c>
      <c r="F47" s="116">
        <v>65</v>
      </c>
      <c r="G47" s="36">
        <f>(D47*F47)</f>
        <v>49400</v>
      </c>
      <c r="H47" s="71">
        <v>50</v>
      </c>
      <c r="I47" s="36">
        <v>3250</v>
      </c>
      <c r="J47" s="71">
        <v>50</v>
      </c>
      <c r="K47" s="36">
        <v>3250</v>
      </c>
      <c r="L47" s="71">
        <v>50</v>
      </c>
      <c r="M47" s="36">
        <v>3250</v>
      </c>
      <c r="N47" s="71">
        <v>50</v>
      </c>
      <c r="O47" s="36">
        <v>3250</v>
      </c>
      <c r="P47" s="71">
        <v>50</v>
      </c>
      <c r="Q47" s="36">
        <v>3250</v>
      </c>
      <c r="R47" s="71">
        <v>50</v>
      </c>
      <c r="S47" s="36">
        <v>3250</v>
      </c>
      <c r="T47" s="71">
        <v>50</v>
      </c>
      <c r="U47" s="36">
        <v>3250</v>
      </c>
      <c r="V47" s="71">
        <v>50</v>
      </c>
      <c r="W47" s="36">
        <v>3250</v>
      </c>
      <c r="X47" s="71">
        <v>50</v>
      </c>
      <c r="Y47" s="36">
        <v>3250</v>
      </c>
      <c r="Z47" s="71">
        <v>50</v>
      </c>
      <c r="AA47" s="36">
        <v>3250</v>
      </c>
      <c r="AB47" s="71">
        <v>50</v>
      </c>
      <c r="AC47" s="36">
        <v>3250</v>
      </c>
      <c r="AD47" s="71">
        <v>210</v>
      </c>
      <c r="AE47" s="93">
        <v>13650</v>
      </c>
    </row>
    <row r="48" spans="1:31" x14ac:dyDescent="0.2">
      <c r="A48" s="2"/>
      <c r="B48" s="40"/>
      <c r="C48" s="72" t="s">
        <v>129</v>
      </c>
      <c r="D48" s="39">
        <v>180</v>
      </c>
      <c r="E48" s="72" t="s">
        <v>78</v>
      </c>
      <c r="F48" s="116">
        <v>125.7</v>
      </c>
      <c r="G48" s="36">
        <v>22625</v>
      </c>
      <c r="H48" s="71">
        <v>20</v>
      </c>
      <c r="I48" s="36">
        <v>2514</v>
      </c>
      <c r="J48" s="71">
        <v>20</v>
      </c>
      <c r="K48" s="36">
        <v>2514</v>
      </c>
      <c r="L48" s="71">
        <v>20</v>
      </c>
      <c r="M48" s="36">
        <v>2514</v>
      </c>
      <c r="N48" s="71">
        <v>20</v>
      </c>
      <c r="O48" s="36">
        <v>2514</v>
      </c>
      <c r="P48" s="71">
        <v>20</v>
      </c>
      <c r="Q48" s="36">
        <v>2514</v>
      </c>
      <c r="R48" s="71">
        <v>20</v>
      </c>
      <c r="S48" s="36">
        <v>2514</v>
      </c>
      <c r="T48" s="71">
        <v>20</v>
      </c>
      <c r="U48" s="36">
        <v>2514</v>
      </c>
      <c r="V48" s="71">
        <v>20</v>
      </c>
      <c r="W48" s="36">
        <v>2514</v>
      </c>
      <c r="X48" s="71">
        <v>20</v>
      </c>
      <c r="Y48" s="36">
        <v>2513</v>
      </c>
      <c r="Z48" s="71">
        <v>0</v>
      </c>
      <c r="AA48" s="36">
        <v>0</v>
      </c>
      <c r="AB48" s="71">
        <v>0</v>
      </c>
      <c r="AC48" s="36">
        <v>0</v>
      </c>
      <c r="AD48" s="71">
        <v>0</v>
      </c>
      <c r="AE48" s="93">
        <v>0</v>
      </c>
    </row>
    <row r="49" spans="1:31" x14ac:dyDescent="0.2">
      <c r="A49" s="2"/>
      <c r="B49" s="40"/>
      <c r="C49" s="72" t="s">
        <v>128</v>
      </c>
      <c r="D49" s="39">
        <v>29</v>
      </c>
      <c r="E49" s="72" t="s">
        <v>78</v>
      </c>
      <c r="F49" s="116">
        <v>75</v>
      </c>
      <c r="G49" s="36">
        <f t="shared" ref="G49:G50" si="2">(D49*F49)</f>
        <v>2175</v>
      </c>
      <c r="H49" s="71">
        <v>10</v>
      </c>
      <c r="I49" s="36">
        <f>H49*75</f>
        <v>750</v>
      </c>
      <c r="J49" s="71">
        <v>10</v>
      </c>
      <c r="K49" s="36">
        <f>J49*75</f>
        <v>750</v>
      </c>
      <c r="L49" s="71">
        <v>4</v>
      </c>
      <c r="M49" s="36">
        <f>L49*75</f>
        <v>300</v>
      </c>
      <c r="N49" s="71">
        <v>4</v>
      </c>
      <c r="O49" s="36">
        <f>N49*75</f>
        <v>300</v>
      </c>
      <c r="P49" s="71">
        <v>1</v>
      </c>
      <c r="Q49" s="36">
        <f>P49*75</f>
        <v>75</v>
      </c>
      <c r="R49" s="71">
        <v>0</v>
      </c>
      <c r="S49" s="36">
        <f>R49*75</f>
        <v>0</v>
      </c>
      <c r="T49" s="71">
        <v>0</v>
      </c>
      <c r="U49" s="36">
        <f>T49*75</f>
        <v>0</v>
      </c>
      <c r="V49" s="71">
        <v>0</v>
      </c>
      <c r="W49" s="36">
        <f>V49*75</f>
        <v>0</v>
      </c>
      <c r="X49" s="71">
        <v>0</v>
      </c>
      <c r="Y49" s="36">
        <f>X49*75</f>
        <v>0</v>
      </c>
      <c r="Z49" s="71">
        <v>0</v>
      </c>
      <c r="AA49" s="36">
        <f>Z49*75</f>
        <v>0</v>
      </c>
      <c r="AB49" s="71">
        <v>0</v>
      </c>
      <c r="AC49" s="36">
        <f>AB49*75</f>
        <v>0</v>
      </c>
      <c r="AD49" s="71">
        <v>0</v>
      </c>
      <c r="AE49" s="93">
        <f>AD49*75</f>
        <v>0</v>
      </c>
    </row>
    <row r="50" spans="1:31" x14ac:dyDescent="0.2">
      <c r="A50" s="2"/>
      <c r="B50" s="17"/>
      <c r="C50" s="72" t="s">
        <v>127</v>
      </c>
      <c r="D50" s="39">
        <v>20</v>
      </c>
      <c r="E50" s="72" t="s">
        <v>6</v>
      </c>
      <c r="F50" s="116">
        <v>40</v>
      </c>
      <c r="G50" s="36">
        <f t="shared" si="2"/>
        <v>800</v>
      </c>
      <c r="H50" s="71">
        <v>5</v>
      </c>
      <c r="I50" s="36">
        <v>200</v>
      </c>
      <c r="J50" s="71">
        <v>5</v>
      </c>
      <c r="K50" s="36">
        <v>200</v>
      </c>
      <c r="L50" s="71">
        <v>5</v>
      </c>
      <c r="M50" s="36">
        <v>200</v>
      </c>
      <c r="N50" s="71">
        <v>5</v>
      </c>
      <c r="O50" s="36">
        <v>200</v>
      </c>
      <c r="P50" s="71">
        <v>0</v>
      </c>
      <c r="Q50" s="36">
        <f>P50*15</f>
        <v>0</v>
      </c>
      <c r="R50" s="71">
        <v>0</v>
      </c>
      <c r="S50" s="36">
        <f>R50*15</f>
        <v>0</v>
      </c>
      <c r="T50" s="71">
        <v>0</v>
      </c>
      <c r="U50" s="36">
        <f>T50*15</f>
        <v>0</v>
      </c>
      <c r="V50" s="71">
        <v>0</v>
      </c>
      <c r="W50" s="36">
        <f>V50*15</f>
        <v>0</v>
      </c>
      <c r="X50" s="71">
        <v>0</v>
      </c>
      <c r="Y50" s="36">
        <f>X50*15</f>
        <v>0</v>
      </c>
      <c r="Z50" s="71">
        <v>0</v>
      </c>
      <c r="AA50" s="36">
        <f>Z50*15</f>
        <v>0</v>
      </c>
      <c r="AB50" s="71">
        <v>0</v>
      </c>
      <c r="AC50" s="36">
        <f>AB50*15</f>
        <v>0</v>
      </c>
      <c r="AD50" s="71">
        <v>0</v>
      </c>
      <c r="AE50" s="93">
        <f>AD50*15</f>
        <v>0</v>
      </c>
    </row>
    <row r="51" spans="1:31" ht="18.75" x14ac:dyDescent="0.2">
      <c r="A51" s="2"/>
      <c r="B51" s="17">
        <v>21107</v>
      </c>
      <c r="C51" s="48" t="s">
        <v>217</v>
      </c>
      <c r="D51" s="102">
        <v>1</v>
      </c>
      <c r="E51" s="48" t="s">
        <v>37</v>
      </c>
      <c r="F51" s="124"/>
      <c r="G51" s="100">
        <v>2000</v>
      </c>
      <c r="H51" s="71"/>
      <c r="I51" s="36"/>
      <c r="J51" s="71"/>
      <c r="K51" s="36"/>
      <c r="L51" s="71"/>
      <c r="M51" s="36"/>
      <c r="N51" s="71"/>
      <c r="O51" s="36"/>
      <c r="P51" s="71"/>
      <c r="Q51" s="36"/>
      <c r="R51" s="71"/>
      <c r="S51" s="36"/>
      <c r="T51" s="71"/>
      <c r="U51" s="36"/>
      <c r="V51" s="71"/>
      <c r="W51" s="36"/>
      <c r="X51" s="71"/>
      <c r="Y51" s="36"/>
      <c r="Z51" s="71"/>
      <c r="AA51" s="36"/>
      <c r="AB51" s="71"/>
      <c r="AC51" s="36"/>
      <c r="AD51" s="71"/>
      <c r="AE51" s="93"/>
    </row>
    <row r="52" spans="1:31" x14ac:dyDescent="0.2">
      <c r="A52" s="2"/>
      <c r="B52" s="17"/>
      <c r="C52" s="72" t="s">
        <v>216</v>
      </c>
      <c r="D52" s="39">
        <v>1</v>
      </c>
      <c r="E52" s="72" t="s">
        <v>40</v>
      </c>
      <c r="F52" s="116">
        <v>2000</v>
      </c>
      <c r="G52" s="43">
        <v>2000</v>
      </c>
      <c r="H52" s="71">
        <v>0</v>
      </c>
      <c r="I52" s="36">
        <v>0</v>
      </c>
      <c r="J52" s="71">
        <v>1</v>
      </c>
      <c r="K52" s="36">
        <v>2000</v>
      </c>
      <c r="L52" s="71">
        <v>0</v>
      </c>
      <c r="M52" s="36">
        <v>0</v>
      </c>
      <c r="N52" s="71">
        <v>0</v>
      </c>
      <c r="O52" s="36">
        <v>0</v>
      </c>
      <c r="P52" s="71">
        <v>0</v>
      </c>
      <c r="Q52" s="36">
        <v>0</v>
      </c>
      <c r="R52" s="71">
        <v>0</v>
      </c>
      <c r="S52" s="36">
        <v>0</v>
      </c>
      <c r="T52" s="71">
        <v>0</v>
      </c>
      <c r="U52" s="36">
        <v>0</v>
      </c>
      <c r="V52" s="71">
        <v>0</v>
      </c>
      <c r="W52" s="36">
        <v>0</v>
      </c>
      <c r="X52" s="71">
        <v>0</v>
      </c>
      <c r="Y52" s="36">
        <v>0</v>
      </c>
      <c r="Z52" s="71">
        <v>0</v>
      </c>
      <c r="AA52" s="36">
        <v>0</v>
      </c>
      <c r="AB52" s="71">
        <v>0</v>
      </c>
      <c r="AC52" s="36">
        <v>0</v>
      </c>
      <c r="AD52" s="71">
        <v>0</v>
      </c>
      <c r="AE52" s="93">
        <v>0</v>
      </c>
    </row>
    <row r="53" spans="1:31" ht="23.25" customHeight="1" x14ac:dyDescent="0.2">
      <c r="A53" s="2"/>
      <c r="B53" s="11">
        <v>214</v>
      </c>
      <c r="C53" s="30" t="s">
        <v>101</v>
      </c>
      <c r="D53" s="119">
        <f>SUM(D55:D63)</f>
        <v>293</v>
      </c>
      <c r="E53" s="30" t="s">
        <v>10</v>
      </c>
      <c r="F53" s="30"/>
      <c r="G53" s="168">
        <v>74500</v>
      </c>
      <c r="H53" s="97"/>
      <c r="I53" s="25"/>
      <c r="J53" s="68"/>
      <c r="K53" s="25"/>
      <c r="L53" s="68"/>
      <c r="M53" s="25"/>
      <c r="N53" s="68"/>
      <c r="O53" s="25"/>
      <c r="P53" s="68"/>
      <c r="Q53" s="25"/>
      <c r="R53" s="68"/>
      <c r="S53" s="25"/>
      <c r="T53" s="68"/>
      <c r="U53" s="114"/>
      <c r="V53" s="68"/>
      <c r="W53" s="114"/>
      <c r="X53" s="68"/>
      <c r="Y53" s="114"/>
      <c r="Z53" s="68"/>
      <c r="AA53" s="114"/>
      <c r="AB53" s="68"/>
      <c r="AC53" s="25"/>
      <c r="AD53" s="114"/>
      <c r="AE53" s="113"/>
    </row>
    <row r="54" spans="1:31" x14ac:dyDescent="0.2">
      <c r="A54" s="2"/>
      <c r="B54" s="17">
        <v>21401</v>
      </c>
      <c r="C54" s="48" t="s">
        <v>100</v>
      </c>
      <c r="D54" s="118">
        <v>293</v>
      </c>
      <c r="E54" s="48" t="s">
        <v>0</v>
      </c>
      <c r="F54" s="48"/>
      <c r="G54" s="169">
        <v>74500</v>
      </c>
      <c r="H54" s="105"/>
      <c r="I54" s="36"/>
      <c r="J54" s="71"/>
      <c r="K54" s="36"/>
      <c r="L54" s="71"/>
      <c r="M54" s="36"/>
      <c r="N54" s="71"/>
      <c r="O54" s="36"/>
      <c r="P54" s="71"/>
      <c r="Q54" s="36"/>
      <c r="R54" s="71"/>
      <c r="S54" s="36"/>
      <c r="T54" s="71"/>
      <c r="U54" s="110"/>
      <c r="V54" s="71"/>
      <c r="W54" s="110"/>
      <c r="X54" s="71"/>
      <c r="Y54" s="110"/>
      <c r="Z54" s="71"/>
      <c r="AA54" s="110"/>
      <c r="AB54" s="71"/>
      <c r="AC54" s="36"/>
      <c r="AD54" s="110"/>
      <c r="AE54" s="109"/>
    </row>
    <row r="55" spans="1:31" x14ac:dyDescent="0.2">
      <c r="A55" s="2"/>
      <c r="B55" s="40"/>
      <c r="C55" s="72" t="s">
        <v>99</v>
      </c>
      <c r="D55" s="39">
        <v>10</v>
      </c>
      <c r="E55" s="72" t="s">
        <v>6</v>
      </c>
      <c r="F55" s="116">
        <v>219</v>
      </c>
      <c r="G55" s="36">
        <f>(D55*F55)</f>
        <v>2190</v>
      </c>
      <c r="H55" s="71">
        <v>10</v>
      </c>
      <c r="I55" s="36">
        <v>219</v>
      </c>
      <c r="J55" s="71">
        <v>0</v>
      </c>
      <c r="K55" s="36">
        <f>J55*198</f>
        <v>0</v>
      </c>
      <c r="L55" s="71">
        <v>0</v>
      </c>
      <c r="M55" s="36">
        <f>L55*198</f>
        <v>0</v>
      </c>
      <c r="N55" s="71">
        <v>0</v>
      </c>
      <c r="O55" s="36">
        <f>N55*198</f>
        <v>0</v>
      </c>
      <c r="P55" s="71">
        <v>0</v>
      </c>
      <c r="Q55" s="36">
        <f>P55*198</f>
        <v>0</v>
      </c>
      <c r="R55" s="71">
        <v>0</v>
      </c>
      <c r="S55" s="36">
        <f>R55*198</f>
        <v>0</v>
      </c>
      <c r="T55" s="71">
        <v>0</v>
      </c>
      <c r="U55" s="36">
        <f>T55*198</f>
        <v>0</v>
      </c>
      <c r="V55" s="71">
        <v>0</v>
      </c>
      <c r="W55" s="36">
        <f>V55*198</f>
        <v>0</v>
      </c>
      <c r="X55" s="71">
        <v>0</v>
      </c>
      <c r="Y55" s="36">
        <f>X55*198</f>
        <v>0</v>
      </c>
      <c r="Z55" s="71">
        <v>0</v>
      </c>
      <c r="AA55" s="36">
        <f>Z55*198</f>
        <v>0</v>
      </c>
      <c r="AB55" s="71">
        <v>0</v>
      </c>
      <c r="AC55" s="36">
        <f>AB55*198</f>
        <v>0</v>
      </c>
      <c r="AD55" s="71">
        <v>0</v>
      </c>
      <c r="AE55" s="93">
        <f>AD55*198</f>
        <v>0</v>
      </c>
    </row>
    <row r="56" spans="1:31" x14ac:dyDescent="0.2">
      <c r="A56" s="2"/>
      <c r="B56" s="40"/>
      <c r="C56" s="72" t="s">
        <v>98</v>
      </c>
      <c r="D56" s="39">
        <v>106</v>
      </c>
      <c r="E56" s="72" t="s">
        <v>6</v>
      </c>
      <c r="F56" s="116">
        <v>409.72</v>
      </c>
      <c r="G56" s="36">
        <v>43431</v>
      </c>
      <c r="H56" s="71">
        <v>20</v>
      </c>
      <c r="I56" s="36">
        <v>8194</v>
      </c>
      <c r="J56" s="71">
        <v>0</v>
      </c>
      <c r="K56" s="36">
        <v>0</v>
      </c>
      <c r="L56" s="71">
        <v>20</v>
      </c>
      <c r="M56" s="36">
        <v>8194</v>
      </c>
      <c r="N56" s="71">
        <v>20</v>
      </c>
      <c r="O56" s="36">
        <v>8194</v>
      </c>
      <c r="P56" s="71">
        <v>0</v>
      </c>
      <c r="Q56" s="36">
        <v>0</v>
      </c>
      <c r="R56" s="71">
        <v>0</v>
      </c>
      <c r="S56" s="36">
        <v>0</v>
      </c>
      <c r="T56" s="71">
        <v>20</v>
      </c>
      <c r="U56" s="36">
        <v>8194</v>
      </c>
      <c r="V56" s="71">
        <v>0</v>
      </c>
      <c r="W56" s="36">
        <v>0</v>
      </c>
      <c r="X56" s="71">
        <v>0</v>
      </c>
      <c r="Y56" s="36">
        <v>0</v>
      </c>
      <c r="Z56" s="71">
        <v>0</v>
      </c>
      <c r="AA56" s="36">
        <v>0</v>
      </c>
      <c r="AB56" s="71">
        <v>20</v>
      </c>
      <c r="AC56" s="36">
        <v>8194</v>
      </c>
      <c r="AD56" s="71">
        <v>6</v>
      </c>
      <c r="AE56" s="93">
        <v>2461</v>
      </c>
    </row>
    <row r="57" spans="1:31" x14ac:dyDescent="0.2">
      <c r="A57" s="2"/>
      <c r="B57" s="40"/>
      <c r="C57" s="72" t="s">
        <v>97</v>
      </c>
      <c r="D57" s="39">
        <v>54</v>
      </c>
      <c r="E57" s="72" t="s">
        <v>95</v>
      </c>
      <c r="F57" s="116">
        <v>11</v>
      </c>
      <c r="G57" s="36">
        <f t="shared" ref="G57:G63" si="3">(D57*F57)</f>
        <v>594</v>
      </c>
      <c r="H57" s="71">
        <v>10</v>
      </c>
      <c r="I57" s="36">
        <f>H57*11</f>
        <v>110</v>
      </c>
      <c r="J57" s="71">
        <v>10</v>
      </c>
      <c r="K57" s="36">
        <f>J57*11</f>
        <v>110</v>
      </c>
      <c r="L57" s="71">
        <v>10</v>
      </c>
      <c r="M57" s="36">
        <f>L57*11</f>
        <v>110</v>
      </c>
      <c r="N57" s="71">
        <v>10</v>
      </c>
      <c r="O57" s="36">
        <f>N57*11</f>
        <v>110</v>
      </c>
      <c r="P57" s="71">
        <v>10</v>
      </c>
      <c r="Q57" s="36">
        <f>P57*11</f>
        <v>110</v>
      </c>
      <c r="R57" s="71">
        <v>4</v>
      </c>
      <c r="S57" s="36">
        <v>44</v>
      </c>
      <c r="T57" s="71">
        <v>0</v>
      </c>
      <c r="U57" s="36">
        <v>0</v>
      </c>
      <c r="V57" s="71">
        <v>0</v>
      </c>
      <c r="W57" s="36">
        <v>0</v>
      </c>
      <c r="X57" s="71">
        <v>0</v>
      </c>
      <c r="Y57" s="36">
        <v>0</v>
      </c>
      <c r="Z57" s="71">
        <v>0</v>
      </c>
      <c r="AA57" s="36">
        <v>0</v>
      </c>
      <c r="AB57" s="71">
        <v>0</v>
      </c>
      <c r="AC57" s="36">
        <v>0</v>
      </c>
      <c r="AD57" s="35">
        <v>0</v>
      </c>
      <c r="AE57" s="93">
        <v>0</v>
      </c>
    </row>
    <row r="58" spans="1:31" x14ac:dyDescent="0.2">
      <c r="A58" s="2"/>
      <c r="B58" s="40"/>
      <c r="C58" s="72" t="s">
        <v>96</v>
      </c>
      <c r="D58" s="39">
        <v>36</v>
      </c>
      <c r="E58" s="72" t="s">
        <v>95</v>
      </c>
      <c r="F58" s="116">
        <v>10</v>
      </c>
      <c r="G58" s="36">
        <f t="shared" si="3"/>
        <v>360</v>
      </c>
      <c r="H58" s="71">
        <v>10</v>
      </c>
      <c r="I58" s="36">
        <f>H58*10</f>
        <v>100</v>
      </c>
      <c r="J58" s="71">
        <v>10</v>
      </c>
      <c r="K58" s="36">
        <f>J58*10</f>
        <v>100</v>
      </c>
      <c r="L58" s="71">
        <v>10</v>
      </c>
      <c r="M58" s="36">
        <f>L58*10</f>
        <v>100</v>
      </c>
      <c r="N58" s="71">
        <v>6</v>
      </c>
      <c r="O58" s="36">
        <f>N58*10</f>
        <v>60</v>
      </c>
      <c r="P58" s="71">
        <v>0</v>
      </c>
      <c r="Q58" s="36">
        <v>0</v>
      </c>
      <c r="R58" s="71">
        <v>0</v>
      </c>
      <c r="S58" s="36">
        <v>0</v>
      </c>
      <c r="T58" s="71">
        <v>0</v>
      </c>
      <c r="U58" s="36">
        <v>0</v>
      </c>
      <c r="V58" s="71">
        <v>0</v>
      </c>
      <c r="W58" s="36">
        <v>0</v>
      </c>
      <c r="X58" s="71">
        <v>0</v>
      </c>
      <c r="Y58" s="36">
        <v>0</v>
      </c>
      <c r="Z58" s="71">
        <v>0</v>
      </c>
      <c r="AA58" s="36">
        <v>0</v>
      </c>
      <c r="AB58" s="71">
        <v>0</v>
      </c>
      <c r="AC58" s="36">
        <v>0</v>
      </c>
      <c r="AD58" s="71">
        <v>0</v>
      </c>
      <c r="AE58" s="93">
        <f>AD58*10</f>
        <v>0</v>
      </c>
    </row>
    <row r="59" spans="1:31" x14ac:dyDescent="0.2">
      <c r="A59" s="2"/>
      <c r="B59" s="40"/>
      <c r="C59" s="72" t="s">
        <v>94</v>
      </c>
      <c r="D59" s="39">
        <v>15</v>
      </c>
      <c r="E59" s="72" t="s">
        <v>6</v>
      </c>
      <c r="F59" s="116">
        <v>115</v>
      </c>
      <c r="G59" s="36">
        <f t="shared" si="3"/>
        <v>1725</v>
      </c>
      <c r="H59" s="71">
        <v>10</v>
      </c>
      <c r="I59" s="36">
        <f>H59*115</f>
        <v>1150</v>
      </c>
      <c r="J59" s="71">
        <v>5</v>
      </c>
      <c r="K59" s="36">
        <f>J59*115</f>
        <v>575</v>
      </c>
      <c r="L59" s="71">
        <v>0</v>
      </c>
      <c r="M59" s="36">
        <v>0</v>
      </c>
      <c r="N59" s="71">
        <v>0</v>
      </c>
      <c r="O59" s="36">
        <v>0</v>
      </c>
      <c r="P59" s="71">
        <v>0</v>
      </c>
      <c r="Q59" s="36">
        <v>0</v>
      </c>
      <c r="R59" s="71">
        <v>0</v>
      </c>
      <c r="S59" s="36">
        <v>0</v>
      </c>
      <c r="T59" s="71">
        <v>0</v>
      </c>
      <c r="U59" s="36">
        <v>0</v>
      </c>
      <c r="V59" s="71">
        <v>0</v>
      </c>
      <c r="W59" s="36">
        <v>0</v>
      </c>
      <c r="X59" s="71">
        <v>0</v>
      </c>
      <c r="Y59" s="36"/>
      <c r="Z59" s="71">
        <v>0</v>
      </c>
      <c r="AA59" s="36">
        <f>Z59*115</f>
        <v>0</v>
      </c>
      <c r="AB59" s="71">
        <v>0</v>
      </c>
      <c r="AC59" s="36">
        <f>AB59*115</f>
        <v>0</v>
      </c>
      <c r="AD59" s="71">
        <v>0</v>
      </c>
      <c r="AE59" s="93">
        <f>AD59*115</f>
        <v>0</v>
      </c>
    </row>
    <row r="60" spans="1:31" x14ac:dyDescent="0.2">
      <c r="A60" s="2"/>
      <c r="B60" s="40"/>
      <c r="C60" s="72" t="s">
        <v>93</v>
      </c>
      <c r="D60" s="39">
        <v>45</v>
      </c>
      <c r="E60" s="72" t="s">
        <v>6</v>
      </c>
      <c r="F60" s="116">
        <v>150</v>
      </c>
      <c r="G60" s="36">
        <f t="shared" si="3"/>
        <v>6750</v>
      </c>
      <c r="H60" s="71">
        <v>5</v>
      </c>
      <c r="I60" s="36">
        <v>750</v>
      </c>
      <c r="J60" s="71">
        <v>5</v>
      </c>
      <c r="K60" s="36">
        <v>750</v>
      </c>
      <c r="L60" s="71">
        <v>5</v>
      </c>
      <c r="M60" s="36">
        <f>L60*150</f>
        <v>750</v>
      </c>
      <c r="N60" s="71">
        <v>0</v>
      </c>
      <c r="O60" s="36">
        <f>N60*150</f>
        <v>0</v>
      </c>
      <c r="P60" s="71">
        <v>0</v>
      </c>
      <c r="Q60" s="36">
        <f>P60*150</f>
        <v>0</v>
      </c>
      <c r="R60" s="71">
        <v>0</v>
      </c>
      <c r="S60" s="36">
        <f>R60*150</f>
        <v>0</v>
      </c>
      <c r="T60" s="71">
        <v>0</v>
      </c>
      <c r="U60" s="36">
        <f>T60*150</f>
        <v>0</v>
      </c>
      <c r="V60" s="71">
        <v>0</v>
      </c>
      <c r="W60" s="36">
        <f>V60*150</f>
        <v>0</v>
      </c>
      <c r="X60" s="71">
        <v>0</v>
      </c>
      <c r="Y60" s="36">
        <f>X60*150</f>
        <v>0</v>
      </c>
      <c r="Z60" s="71">
        <v>0</v>
      </c>
      <c r="AA60" s="36">
        <f>Z60*150</f>
        <v>0</v>
      </c>
      <c r="AB60" s="71">
        <v>0</v>
      </c>
      <c r="AC60" s="36">
        <f>AB60*150</f>
        <v>0</v>
      </c>
      <c r="AD60" s="71">
        <v>0</v>
      </c>
      <c r="AE60" s="93">
        <f>AD60*150</f>
        <v>0</v>
      </c>
    </row>
    <row r="61" spans="1:31" x14ac:dyDescent="0.2">
      <c r="A61" s="2"/>
      <c r="B61" s="40"/>
      <c r="C61" s="72" t="s">
        <v>92</v>
      </c>
      <c r="D61" s="39">
        <v>10</v>
      </c>
      <c r="E61" s="72" t="s">
        <v>6</v>
      </c>
      <c r="F61" s="116">
        <v>120</v>
      </c>
      <c r="G61" s="36">
        <f t="shared" si="3"/>
        <v>1200</v>
      </c>
      <c r="H61" s="71">
        <v>2</v>
      </c>
      <c r="I61" s="36">
        <f>H61*120</f>
        <v>240</v>
      </c>
      <c r="J61" s="71">
        <v>2</v>
      </c>
      <c r="K61" s="36">
        <f>J61*120</f>
        <v>240</v>
      </c>
      <c r="L61" s="71">
        <v>0</v>
      </c>
      <c r="M61" s="36">
        <f>L61*120</f>
        <v>0</v>
      </c>
      <c r="N61" s="71">
        <v>1</v>
      </c>
      <c r="O61" s="36">
        <f>N61*120</f>
        <v>120</v>
      </c>
      <c r="P61" s="71">
        <v>0</v>
      </c>
      <c r="Q61" s="36">
        <f>P61*120</f>
        <v>0</v>
      </c>
      <c r="R61" s="71">
        <v>0</v>
      </c>
      <c r="S61" s="36">
        <f>R61*120</f>
        <v>0</v>
      </c>
      <c r="T61" s="71">
        <v>0</v>
      </c>
      <c r="U61" s="36">
        <f>T61*120</f>
        <v>0</v>
      </c>
      <c r="V61" s="71">
        <v>1</v>
      </c>
      <c r="W61" s="36">
        <f>V61*120</f>
        <v>120</v>
      </c>
      <c r="X61" s="71">
        <v>0</v>
      </c>
      <c r="Y61" s="36">
        <f>X61*120</f>
        <v>0</v>
      </c>
      <c r="Z61" s="71">
        <v>0</v>
      </c>
      <c r="AA61" s="36">
        <f>Z61*120</f>
        <v>0</v>
      </c>
      <c r="AB61" s="71">
        <v>0</v>
      </c>
      <c r="AC61" s="36">
        <f>AB61*120</f>
        <v>0</v>
      </c>
      <c r="AD61" s="71">
        <v>0</v>
      </c>
      <c r="AE61" s="93">
        <f>AD61*120</f>
        <v>0</v>
      </c>
    </row>
    <row r="62" spans="1:31" x14ac:dyDescent="0.2">
      <c r="A62" s="2"/>
      <c r="B62" s="40"/>
      <c r="C62" s="72" t="s">
        <v>91</v>
      </c>
      <c r="D62" s="39">
        <v>2</v>
      </c>
      <c r="E62" s="72" t="s">
        <v>6</v>
      </c>
      <c r="F62" s="117">
        <v>3500</v>
      </c>
      <c r="G62" s="36">
        <f t="shared" si="3"/>
        <v>7000</v>
      </c>
      <c r="H62" s="71">
        <v>2</v>
      </c>
      <c r="I62" s="36">
        <f>H62*3500</f>
        <v>7000</v>
      </c>
      <c r="J62" s="71">
        <v>1</v>
      </c>
      <c r="K62" s="36">
        <f>J62*3500</f>
        <v>3500</v>
      </c>
      <c r="L62" s="71">
        <v>1</v>
      </c>
      <c r="M62" s="36">
        <f>L62*3500</f>
        <v>3500</v>
      </c>
      <c r="N62" s="71">
        <v>0</v>
      </c>
      <c r="O62" s="36">
        <f>N62*3500</f>
        <v>0</v>
      </c>
      <c r="P62" s="71">
        <v>2</v>
      </c>
      <c r="Q62" s="36">
        <f>P62*3500</f>
        <v>7000</v>
      </c>
      <c r="R62" s="71">
        <v>0</v>
      </c>
      <c r="S62" s="36">
        <f>R62*3500</f>
        <v>0</v>
      </c>
      <c r="T62" s="71">
        <v>0</v>
      </c>
      <c r="U62" s="36">
        <f>T62*3500</f>
        <v>0</v>
      </c>
      <c r="V62" s="71">
        <v>0</v>
      </c>
      <c r="W62" s="36">
        <f>V62*3500</f>
        <v>0</v>
      </c>
      <c r="X62" s="71">
        <v>0</v>
      </c>
      <c r="Y62" s="36">
        <f>X62*3500</f>
        <v>0</v>
      </c>
      <c r="Z62" s="71">
        <v>0</v>
      </c>
      <c r="AA62" s="36">
        <f>Z62*3500</f>
        <v>0</v>
      </c>
      <c r="AB62" s="71">
        <v>0</v>
      </c>
      <c r="AC62" s="36">
        <f>AB62*3500</f>
        <v>0</v>
      </c>
      <c r="AD62" s="71">
        <v>0</v>
      </c>
      <c r="AE62" s="93">
        <f>AD62*3500</f>
        <v>0</v>
      </c>
    </row>
    <row r="63" spans="1:31" x14ac:dyDescent="0.2">
      <c r="A63" s="2"/>
      <c r="B63" s="40"/>
      <c r="C63" s="72" t="s">
        <v>90</v>
      </c>
      <c r="D63" s="39">
        <v>15</v>
      </c>
      <c r="E63" s="72" t="s">
        <v>89</v>
      </c>
      <c r="F63" s="116">
        <v>750</v>
      </c>
      <c r="G63" s="36">
        <f t="shared" si="3"/>
        <v>11250</v>
      </c>
      <c r="H63" s="71">
        <v>1</v>
      </c>
      <c r="I63" s="36">
        <f>H63*750</f>
        <v>750</v>
      </c>
      <c r="J63" s="71">
        <v>2</v>
      </c>
      <c r="K63" s="36">
        <f>J63*750</f>
        <v>1500</v>
      </c>
      <c r="L63" s="71">
        <v>1</v>
      </c>
      <c r="M63" s="36">
        <f>L63*750</f>
        <v>750</v>
      </c>
      <c r="N63" s="71">
        <v>1</v>
      </c>
      <c r="O63" s="36">
        <f>N63*750</f>
        <v>750</v>
      </c>
      <c r="P63" s="71">
        <v>2</v>
      </c>
      <c r="Q63" s="36">
        <f>P63*750</f>
        <v>1500</v>
      </c>
      <c r="R63" s="71">
        <v>1</v>
      </c>
      <c r="S63" s="36">
        <f>R63*750</f>
        <v>750</v>
      </c>
      <c r="T63" s="71">
        <v>2</v>
      </c>
      <c r="U63" s="36">
        <f>T63*750</f>
        <v>1500</v>
      </c>
      <c r="V63" s="71">
        <v>1</v>
      </c>
      <c r="W63" s="36">
        <f>V63*750</f>
        <v>750</v>
      </c>
      <c r="X63" s="71">
        <v>1</v>
      </c>
      <c r="Y63" s="36">
        <f>X63*750</f>
        <v>750</v>
      </c>
      <c r="Z63" s="71">
        <v>1</v>
      </c>
      <c r="AA63" s="36">
        <f>Z63*750</f>
        <v>750</v>
      </c>
      <c r="AB63" s="71">
        <v>1</v>
      </c>
      <c r="AC63" s="36">
        <f>AB63*750</f>
        <v>750</v>
      </c>
      <c r="AD63" s="71">
        <v>1</v>
      </c>
      <c r="AE63" s="93">
        <f>AD63*750</f>
        <v>750</v>
      </c>
    </row>
    <row r="64" spans="1:31" ht="15" customHeight="1" x14ac:dyDescent="0.2">
      <c r="A64" s="2"/>
      <c r="B64" s="11">
        <v>216</v>
      </c>
      <c r="C64" s="30" t="s">
        <v>126</v>
      </c>
      <c r="D64" s="123">
        <v>862</v>
      </c>
      <c r="E64" s="30" t="s">
        <v>10</v>
      </c>
      <c r="F64" s="30"/>
      <c r="G64" s="168">
        <v>33500</v>
      </c>
      <c r="H64" s="97"/>
      <c r="I64" s="25"/>
      <c r="J64" s="68"/>
      <c r="K64" s="25"/>
      <c r="L64" s="68"/>
      <c r="M64" s="25"/>
      <c r="N64" s="25"/>
      <c r="O64" s="25"/>
      <c r="P64" s="68"/>
      <c r="Q64" s="25"/>
      <c r="R64" s="68"/>
      <c r="S64" s="25"/>
      <c r="T64" s="26"/>
      <c r="U64" s="25"/>
      <c r="V64" s="26"/>
      <c r="W64" s="25"/>
      <c r="X64" s="24"/>
      <c r="Y64" s="25"/>
      <c r="Z64" s="26"/>
      <c r="AA64" s="114"/>
      <c r="AB64" s="114"/>
      <c r="AC64" s="25"/>
      <c r="AD64" s="122"/>
      <c r="AE64" s="62"/>
    </row>
    <row r="65" spans="1:32" x14ac:dyDescent="0.2">
      <c r="A65" s="2"/>
      <c r="B65" s="17">
        <v>21601</v>
      </c>
      <c r="C65" s="48" t="s">
        <v>125</v>
      </c>
      <c r="D65" s="121">
        <v>382</v>
      </c>
      <c r="E65" s="48" t="s">
        <v>37</v>
      </c>
      <c r="F65" s="48"/>
      <c r="G65" s="100">
        <v>13500</v>
      </c>
      <c r="H65" s="105"/>
      <c r="I65" s="36"/>
      <c r="J65" s="71"/>
      <c r="K65" s="36"/>
      <c r="L65" s="71"/>
      <c r="M65" s="36"/>
      <c r="N65" s="36"/>
      <c r="O65" s="36"/>
      <c r="P65" s="71"/>
      <c r="Q65" s="36"/>
      <c r="R65" s="71"/>
      <c r="S65" s="36"/>
      <c r="T65" s="35"/>
      <c r="U65" s="36"/>
      <c r="V65" s="35"/>
      <c r="W65" s="36"/>
      <c r="X65" s="38"/>
      <c r="Y65" s="36"/>
      <c r="Z65" s="35"/>
      <c r="AA65" s="110"/>
      <c r="AB65" s="110"/>
      <c r="AC65" s="36"/>
      <c r="AD65" s="120"/>
      <c r="AE65" s="93"/>
    </row>
    <row r="66" spans="1:32" x14ac:dyDescent="0.2">
      <c r="A66" s="2"/>
      <c r="B66" s="40"/>
      <c r="C66" s="72" t="s">
        <v>124</v>
      </c>
      <c r="D66" s="39">
        <v>21</v>
      </c>
      <c r="E66" s="72" t="s">
        <v>6</v>
      </c>
      <c r="F66" s="116">
        <v>34</v>
      </c>
      <c r="G66" s="36">
        <f>(D66*F66)</f>
        <v>714</v>
      </c>
      <c r="H66" s="71">
        <v>3</v>
      </c>
      <c r="I66" s="36">
        <f>H66*34</f>
        <v>102</v>
      </c>
      <c r="J66" s="71">
        <v>3</v>
      </c>
      <c r="K66" s="36">
        <f>J66*34</f>
        <v>102</v>
      </c>
      <c r="L66" s="71">
        <v>3</v>
      </c>
      <c r="M66" s="36">
        <f>L66*34</f>
        <v>102</v>
      </c>
      <c r="N66" s="71">
        <v>3</v>
      </c>
      <c r="O66" s="36">
        <f>N66*34</f>
        <v>102</v>
      </c>
      <c r="P66" s="71">
        <v>3</v>
      </c>
      <c r="Q66" s="36">
        <f>P66*34</f>
        <v>102</v>
      </c>
      <c r="R66" s="71">
        <v>3</v>
      </c>
      <c r="S66" s="36">
        <f>R66*34</f>
        <v>102</v>
      </c>
      <c r="T66" s="71">
        <v>3</v>
      </c>
      <c r="U66" s="36">
        <f>T66*34</f>
        <v>102</v>
      </c>
      <c r="V66" s="71">
        <v>0</v>
      </c>
      <c r="W66" s="36">
        <v>0</v>
      </c>
      <c r="X66" s="71">
        <v>0</v>
      </c>
      <c r="Y66" s="36">
        <v>0</v>
      </c>
      <c r="Z66" s="71">
        <v>0</v>
      </c>
      <c r="AA66" s="36">
        <v>0</v>
      </c>
      <c r="AB66" s="71">
        <v>0</v>
      </c>
      <c r="AC66" s="36">
        <v>0</v>
      </c>
      <c r="AD66" s="71">
        <v>0</v>
      </c>
      <c r="AE66" s="93">
        <v>0</v>
      </c>
    </row>
    <row r="67" spans="1:32" x14ac:dyDescent="0.2">
      <c r="A67" s="2"/>
      <c r="B67" s="40"/>
      <c r="C67" s="72" t="s">
        <v>123</v>
      </c>
      <c r="D67" s="39">
        <v>4</v>
      </c>
      <c r="E67" s="72" t="s">
        <v>6</v>
      </c>
      <c r="F67" s="116">
        <v>15</v>
      </c>
      <c r="G67" s="36">
        <f t="shared" ref="G67:G78" si="4">(D67*F67)</f>
        <v>60</v>
      </c>
      <c r="H67" s="71">
        <v>4</v>
      </c>
      <c r="I67" s="36">
        <v>60</v>
      </c>
      <c r="J67" s="71">
        <v>0</v>
      </c>
      <c r="K67" s="36">
        <v>0</v>
      </c>
      <c r="L67" s="71">
        <v>0</v>
      </c>
      <c r="M67" s="36">
        <v>0</v>
      </c>
      <c r="N67" s="71">
        <v>0</v>
      </c>
      <c r="O67" s="36">
        <f>N67*15</f>
        <v>0</v>
      </c>
      <c r="P67" s="71">
        <v>0</v>
      </c>
      <c r="Q67" s="36">
        <f>P67*15</f>
        <v>0</v>
      </c>
      <c r="R67" s="71">
        <v>0</v>
      </c>
      <c r="S67" s="36">
        <f>R67*15</f>
        <v>0</v>
      </c>
      <c r="T67" s="71">
        <v>0</v>
      </c>
      <c r="U67" s="36">
        <f>T67*15</f>
        <v>0</v>
      </c>
      <c r="V67" s="71">
        <v>0</v>
      </c>
      <c r="W67" s="36">
        <f>V67*15</f>
        <v>0</v>
      </c>
      <c r="X67" s="71">
        <v>0</v>
      </c>
      <c r="Y67" s="36">
        <f>X67*15</f>
        <v>0</v>
      </c>
      <c r="Z67" s="71">
        <v>0</v>
      </c>
      <c r="AA67" s="36">
        <f>Z67*15</f>
        <v>0</v>
      </c>
      <c r="AB67" s="71">
        <v>0</v>
      </c>
      <c r="AC67" s="36">
        <f>AB67*15</f>
        <v>0</v>
      </c>
      <c r="AD67" s="71">
        <v>0</v>
      </c>
      <c r="AE67" s="93">
        <f>AD67*15</f>
        <v>0</v>
      </c>
    </row>
    <row r="68" spans="1:32" x14ac:dyDescent="0.2">
      <c r="A68" s="2"/>
      <c r="B68" s="40"/>
      <c r="C68" s="72" t="s">
        <v>122</v>
      </c>
      <c r="D68" s="39">
        <v>50</v>
      </c>
      <c r="E68" s="72" t="s">
        <v>120</v>
      </c>
      <c r="F68" s="116">
        <v>17</v>
      </c>
      <c r="G68" s="36">
        <f t="shared" si="4"/>
        <v>850</v>
      </c>
      <c r="H68" s="71">
        <v>10</v>
      </c>
      <c r="I68" s="36">
        <v>170</v>
      </c>
      <c r="J68" s="71">
        <v>10</v>
      </c>
      <c r="K68" s="36">
        <v>170</v>
      </c>
      <c r="L68" s="71">
        <v>10</v>
      </c>
      <c r="M68" s="36">
        <v>170</v>
      </c>
      <c r="N68" s="71">
        <v>10</v>
      </c>
      <c r="O68" s="36">
        <v>170</v>
      </c>
      <c r="P68" s="71">
        <v>10</v>
      </c>
      <c r="Q68" s="36">
        <v>170</v>
      </c>
      <c r="R68" s="71">
        <v>0</v>
      </c>
      <c r="S68" s="36">
        <v>0</v>
      </c>
      <c r="T68" s="71">
        <v>0</v>
      </c>
      <c r="U68" s="36">
        <v>0</v>
      </c>
      <c r="V68" s="71">
        <v>0</v>
      </c>
      <c r="W68" s="36">
        <v>0</v>
      </c>
      <c r="X68" s="71">
        <v>0</v>
      </c>
      <c r="Y68" s="36">
        <v>0</v>
      </c>
      <c r="Z68" s="71">
        <v>0</v>
      </c>
      <c r="AA68" s="36">
        <v>0</v>
      </c>
      <c r="AB68" s="71">
        <v>0</v>
      </c>
      <c r="AC68" s="36">
        <f>AB68*25</f>
        <v>0</v>
      </c>
      <c r="AD68" s="71">
        <v>0</v>
      </c>
      <c r="AE68" s="93">
        <f>AD68*25</f>
        <v>0</v>
      </c>
    </row>
    <row r="69" spans="1:32" x14ac:dyDescent="0.2">
      <c r="A69" s="2"/>
      <c r="B69" s="40"/>
      <c r="C69" s="72" t="s">
        <v>121</v>
      </c>
      <c r="D69" s="39">
        <v>80</v>
      </c>
      <c r="E69" s="72" t="s">
        <v>120</v>
      </c>
      <c r="F69" s="116">
        <v>29.5</v>
      </c>
      <c r="G69" s="36">
        <f t="shared" si="4"/>
        <v>2360</v>
      </c>
      <c r="H69" s="71">
        <v>10</v>
      </c>
      <c r="I69" s="36">
        <v>295</v>
      </c>
      <c r="J69" s="71">
        <v>10</v>
      </c>
      <c r="K69" s="36">
        <v>295</v>
      </c>
      <c r="L69" s="71">
        <v>10</v>
      </c>
      <c r="M69" s="36">
        <v>295</v>
      </c>
      <c r="N69" s="71">
        <v>10</v>
      </c>
      <c r="O69" s="36">
        <v>295</v>
      </c>
      <c r="P69" s="71">
        <v>10</v>
      </c>
      <c r="Q69" s="36">
        <v>295</v>
      </c>
      <c r="R69" s="71">
        <v>10</v>
      </c>
      <c r="S69" s="36">
        <v>295</v>
      </c>
      <c r="T69" s="71">
        <v>10</v>
      </c>
      <c r="U69" s="36">
        <v>295</v>
      </c>
      <c r="V69" s="71">
        <v>10</v>
      </c>
      <c r="W69" s="36">
        <v>295</v>
      </c>
      <c r="X69" s="71">
        <v>0</v>
      </c>
      <c r="Y69" s="36">
        <v>0</v>
      </c>
      <c r="Z69" s="71">
        <v>0</v>
      </c>
      <c r="AA69" s="36">
        <v>0</v>
      </c>
      <c r="AB69" s="71">
        <v>0</v>
      </c>
      <c r="AC69" s="36">
        <v>0</v>
      </c>
      <c r="AD69" s="71">
        <v>0</v>
      </c>
      <c r="AE69" s="36">
        <v>0</v>
      </c>
    </row>
    <row r="70" spans="1:32" x14ac:dyDescent="0.2">
      <c r="A70" s="2"/>
      <c r="B70" s="40"/>
      <c r="C70" s="72" t="s">
        <v>119</v>
      </c>
      <c r="D70" s="39">
        <v>9</v>
      </c>
      <c r="E70" s="72" t="s">
        <v>118</v>
      </c>
      <c r="F70" s="116">
        <v>463</v>
      </c>
      <c r="G70" s="36">
        <f t="shared" si="4"/>
        <v>4167</v>
      </c>
      <c r="H70" s="71">
        <v>0</v>
      </c>
      <c r="I70" s="36">
        <v>0</v>
      </c>
      <c r="J70" s="71">
        <v>3</v>
      </c>
      <c r="K70" s="36">
        <v>1389</v>
      </c>
      <c r="L70" s="71">
        <v>3</v>
      </c>
      <c r="M70" s="36">
        <v>1389</v>
      </c>
      <c r="N70" s="71">
        <v>3</v>
      </c>
      <c r="O70" s="36">
        <v>1389</v>
      </c>
      <c r="P70" s="71">
        <v>0</v>
      </c>
      <c r="Q70" s="36">
        <f>P70*600</f>
        <v>0</v>
      </c>
      <c r="R70" s="71">
        <v>0</v>
      </c>
      <c r="S70" s="36">
        <v>0</v>
      </c>
      <c r="T70" s="71">
        <v>0</v>
      </c>
      <c r="U70" s="36">
        <v>0</v>
      </c>
      <c r="V70" s="71">
        <v>0</v>
      </c>
      <c r="W70" s="36">
        <v>0</v>
      </c>
      <c r="X70" s="71">
        <v>0</v>
      </c>
      <c r="Y70" s="36">
        <v>0</v>
      </c>
      <c r="Z70" s="71">
        <v>0</v>
      </c>
      <c r="AA70" s="36">
        <v>0</v>
      </c>
      <c r="AB70" s="71">
        <v>0</v>
      </c>
      <c r="AC70" s="36">
        <v>0</v>
      </c>
      <c r="AD70" s="71">
        <v>0</v>
      </c>
      <c r="AE70" s="93">
        <f ca="1">-AE70</f>
        <v>0</v>
      </c>
    </row>
    <row r="71" spans="1:32" x14ac:dyDescent="0.2">
      <c r="A71" s="2"/>
      <c r="B71" s="40"/>
      <c r="C71" s="72" t="s">
        <v>117</v>
      </c>
      <c r="D71" s="39">
        <v>10</v>
      </c>
      <c r="E71" s="72" t="s">
        <v>6</v>
      </c>
      <c r="F71" s="116">
        <v>35</v>
      </c>
      <c r="G71" s="36">
        <f t="shared" si="4"/>
        <v>350</v>
      </c>
      <c r="H71" s="71">
        <v>2</v>
      </c>
      <c r="I71" s="36">
        <f>H71*35</f>
        <v>70</v>
      </c>
      <c r="J71" s="71">
        <v>2</v>
      </c>
      <c r="K71" s="36">
        <f>J71*35</f>
        <v>70</v>
      </c>
      <c r="L71" s="71">
        <v>2</v>
      </c>
      <c r="M71" s="36">
        <f>L71*35</f>
        <v>70</v>
      </c>
      <c r="N71" s="71">
        <v>2</v>
      </c>
      <c r="O71" s="36">
        <v>70</v>
      </c>
      <c r="P71" s="71">
        <v>2</v>
      </c>
      <c r="Q71" s="36">
        <f>P71*35</f>
        <v>70</v>
      </c>
      <c r="R71" s="71">
        <v>0</v>
      </c>
      <c r="S71" s="36">
        <v>0</v>
      </c>
      <c r="T71" s="71">
        <v>0</v>
      </c>
      <c r="U71" s="36">
        <v>0</v>
      </c>
      <c r="V71" s="71">
        <v>0</v>
      </c>
      <c r="W71" s="36">
        <v>0</v>
      </c>
      <c r="X71" s="71">
        <v>0</v>
      </c>
      <c r="Y71" s="36">
        <v>0</v>
      </c>
      <c r="Z71" s="71">
        <v>0</v>
      </c>
      <c r="AA71" s="36">
        <v>0</v>
      </c>
      <c r="AB71" s="71">
        <v>0</v>
      </c>
      <c r="AC71" s="36">
        <v>0</v>
      </c>
      <c r="AD71" s="71">
        <v>0</v>
      </c>
      <c r="AE71" s="93">
        <v>0</v>
      </c>
    </row>
    <row r="72" spans="1:32" x14ac:dyDescent="0.2">
      <c r="A72" s="2"/>
      <c r="B72" s="40"/>
      <c r="C72" s="72" t="s">
        <v>116</v>
      </c>
      <c r="D72" s="39">
        <v>68</v>
      </c>
      <c r="E72" s="72" t="s">
        <v>115</v>
      </c>
      <c r="F72" s="116">
        <v>28</v>
      </c>
      <c r="G72" s="36">
        <f t="shared" si="4"/>
        <v>1904</v>
      </c>
      <c r="H72" s="71">
        <v>10</v>
      </c>
      <c r="I72" s="36">
        <v>280</v>
      </c>
      <c r="J72" s="71">
        <v>10</v>
      </c>
      <c r="K72" s="36">
        <v>280</v>
      </c>
      <c r="L72" s="71">
        <v>10</v>
      </c>
      <c r="M72" s="36">
        <v>280</v>
      </c>
      <c r="N72" s="71">
        <v>10</v>
      </c>
      <c r="O72" s="36">
        <v>280</v>
      </c>
      <c r="P72" s="71">
        <v>10</v>
      </c>
      <c r="Q72" s="36">
        <v>280</v>
      </c>
      <c r="R72" s="71">
        <v>10</v>
      </c>
      <c r="S72" s="36">
        <v>280</v>
      </c>
      <c r="T72" s="71">
        <v>8</v>
      </c>
      <c r="U72" s="36">
        <v>224</v>
      </c>
      <c r="V72" s="71">
        <v>0</v>
      </c>
      <c r="W72" s="36">
        <v>0</v>
      </c>
      <c r="X72" s="71">
        <v>0</v>
      </c>
      <c r="Y72" s="36">
        <v>0</v>
      </c>
      <c r="Z72" s="71">
        <v>0</v>
      </c>
      <c r="AA72" s="36">
        <v>0</v>
      </c>
      <c r="AB72" s="71">
        <v>0</v>
      </c>
      <c r="AC72" s="36">
        <v>0</v>
      </c>
      <c r="AD72" s="71">
        <v>0</v>
      </c>
      <c r="AE72" s="36">
        <v>0</v>
      </c>
      <c r="AF72" s="176"/>
    </row>
    <row r="73" spans="1:32" x14ac:dyDescent="0.2">
      <c r="A73" s="2"/>
      <c r="B73" s="40"/>
      <c r="C73" s="72" t="s">
        <v>114</v>
      </c>
      <c r="D73" s="39">
        <f>H73+J73+L73+N73+P73+R73+T73+V73+X73+Z73+AB73+AD73</f>
        <v>32</v>
      </c>
      <c r="E73" s="72" t="s">
        <v>6</v>
      </c>
      <c r="F73" s="116">
        <v>25</v>
      </c>
      <c r="G73" s="36">
        <f t="shared" si="4"/>
        <v>800</v>
      </c>
      <c r="H73" s="71">
        <v>5</v>
      </c>
      <c r="I73" s="36">
        <f>H73*25</f>
        <v>125</v>
      </c>
      <c r="J73" s="71">
        <v>5</v>
      </c>
      <c r="K73" s="36">
        <f>J73*25</f>
        <v>125</v>
      </c>
      <c r="L73" s="71">
        <v>5</v>
      </c>
      <c r="M73" s="36">
        <f>L73*25</f>
        <v>125</v>
      </c>
      <c r="N73" s="71">
        <v>5</v>
      </c>
      <c r="O73" s="36">
        <f>N73*25</f>
        <v>125</v>
      </c>
      <c r="P73" s="71">
        <v>5</v>
      </c>
      <c r="Q73" s="36">
        <f>P73*25</f>
        <v>125</v>
      </c>
      <c r="R73" s="71">
        <v>5</v>
      </c>
      <c r="S73" s="36">
        <f>R73*25</f>
        <v>125</v>
      </c>
      <c r="T73" s="71">
        <v>2</v>
      </c>
      <c r="U73" s="36">
        <f>T73*25</f>
        <v>50</v>
      </c>
      <c r="V73" s="71">
        <v>0</v>
      </c>
      <c r="W73" s="36">
        <v>0</v>
      </c>
      <c r="X73" s="71">
        <v>0</v>
      </c>
      <c r="Y73" s="36">
        <v>0</v>
      </c>
      <c r="Z73" s="71">
        <v>0</v>
      </c>
      <c r="AA73" s="36">
        <v>0</v>
      </c>
      <c r="AB73" s="71">
        <v>0</v>
      </c>
      <c r="AC73" s="36">
        <v>0</v>
      </c>
      <c r="AD73" s="71">
        <v>0</v>
      </c>
      <c r="AE73" s="93">
        <v>0</v>
      </c>
    </row>
    <row r="74" spans="1:32" x14ac:dyDescent="0.2">
      <c r="A74" s="2"/>
      <c r="B74" s="40"/>
      <c r="C74" s="72" t="s">
        <v>113</v>
      </c>
      <c r="D74" s="39">
        <v>26</v>
      </c>
      <c r="E74" s="72" t="s">
        <v>6</v>
      </c>
      <c r="F74" s="116">
        <v>7</v>
      </c>
      <c r="G74" s="36">
        <f t="shared" si="4"/>
        <v>182</v>
      </c>
      <c r="H74" s="71">
        <v>2</v>
      </c>
      <c r="I74" s="36">
        <f>H74*7</f>
        <v>14</v>
      </c>
      <c r="J74" s="71">
        <v>2</v>
      </c>
      <c r="K74" s="36">
        <f>J74*7</f>
        <v>14</v>
      </c>
      <c r="L74" s="71">
        <v>2</v>
      </c>
      <c r="M74" s="36">
        <f>L74*7</f>
        <v>14</v>
      </c>
      <c r="N74" s="71">
        <v>2</v>
      </c>
      <c r="O74" s="36">
        <f>N74*7</f>
        <v>14</v>
      </c>
      <c r="P74" s="71">
        <v>3</v>
      </c>
      <c r="Q74" s="36">
        <f>P74*7</f>
        <v>21</v>
      </c>
      <c r="R74" s="71">
        <v>3</v>
      </c>
      <c r="S74" s="36">
        <f>R74*7</f>
        <v>21</v>
      </c>
      <c r="T74" s="71">
        <v>1</v>
      </c>
      <c r="U74" s="36">
        <f>T74*7</f>
        <v>7</v>
      </c>
      <c r="V74" s="71">
        <v>5</v>
      </c>
      <c r="W74" s="36">
        <f>V74*7</f>
        <v>35</v>
      </c>
      <c r="X74" s="71">
        <v>6</v>
      </c>
      <c r="Y74" s="36">
        <f>X74*7</f>
        <v>42</v>
      </c>
      <c r="Z74" s="71">
        <v>0</v>
      </c>
      <c r="AA74" s="36">
        <v>0</v>
      </c>
      <c r="AB74" s="71">
        <v>0</v>
      </c>
      <c r="AC74" s="36">
        <v>0</v>
      </c>
      <c r="AD74" s="71">
        <v>0</v>
      </c>
      <c r="AE74" s="93">
        <v>0</v>
      </c>
      <c r="AF74" s="142"/>
    </row>
    <row r="75" spans="1:32" x14ac:dyDescent="0.2">
      <c r="A75" s="2"/>
      <c r="B75" s="40"/>
      <c r="C75" s="72" t="s">
        <v>112</v>
      </c>
      <c r="D75" s="39">
        <v>8</v>
      </c>
      <c r="E75" s="72" t="s">
        <v>6</v>
      </c>
      <c r="F75" s="116">
        <v>18.5</v>
      </c>
      <c r="G75" s="36">
        <f t="shared" si="4"/>
        <v>148</v>
      </c>
      <c r="H75" s="71">
        <v>8</v>
      </c>
      <c r="I75" s="36">
        <v>148</v>
      </c>
      <c r="J75" s="71">
        <v>0</v>
      </c>
      <c r="K75" s="36">
        <v>0</v>
      </c>
      <c r="L75" s="71">
        <v>0</v>
      </c>
      <c r="M75" s="36">
        <v>0</v>
      </c>
      <c r="N75" s="71">
        <v>0</v>
      </c>
      <c r="O75" s="36">
        <f>N75*13</f>
        <v>0</v>
      </c>
      <c r="P75" s="71">
        <v>0</v>
      </c>
      <c r="Q75" s="36">
        <v>0</v>
      </c>
      <c r="R75" s="71">
        <v>0</v>
      </c>
      <c r="S75" s="36">
        <f>R75*13</f>
        <v>0</v>
      </c>
      <c r="T75" s="71">
        <v>0</v>
      </c>
      <c r="U75" s="36">
        <f>T75*13</f>
        <v>0</v>
      </c>
      <c r="V75" s="71">
        <v>0</v>
      </c>
      <c r="W75" s="36">
        <v>0</v>
      </c>
      <c r="X75" s="71">
        <v>0</v>
      </c>
      <c r="Y75" s="36">
        <f>X75*13</f>
        <v>0</v>
      </c>
      <c r="Z75" s="71">
        <v>0</v>
      </c>
      <c r="AA75" s="36">
        <v>0</v>
      </c>
      <c r="AB75" s="71">
        <v>0</v>
      </c>
      <c r="AC75" s="36">
        <v>0</v>
      </c>
      <c r="AD75" s="71">
        <v>0</v>
      </c>
      <c r="AE75" s="93">
        <v>0</v>
      </c>
    </row>
    <row r="76" spans="1:32" x14ac:dyDescent="0.2">
      <c r="A76" s="2"/>
      <c r="B76" s="40"/>
      <c r="C76" s="72" t="s">
        <v>231</v>
      </c>
      <c r="D76" s="39">
        <v>9</v>
      </c>
      <c r="E76" s="72" t="s">
        <v>111</v>
      </c>
      <c r="F76" s="116">
        <v>35</v>
      </c>
      <c r="G76" s="36">
        <f t="shared" si="4"/>
        <v>315</v>
      </c>
      <c r="H76" s="71">
        <v>5</v>
      </c>
      <c r="I76" s="36">
        <f>H76*35</f>
        <v>175</v>
      </c>
      <c r="J76" s="71">
        <v>4</v>
      </c>
      <c r="K76" s="36">
        <f>J76*35</f>
        <v>140</v>
      </c>
      <c r="L76" s="71">
        <v>0</v>
      </c>
      <c r="M76" s="36">
        <v>0</v>
      </c>
      <c r="N76" s="71">
        <v>0</v>
      </c>
      <c r="O76" s="36">
        <v>0</v>
      </c>
      <c r="P76" s="71">
        <v>0</v>
      </c>
      <c r="Q76" s="36">
        <f>P76*35</f>
        <v>0</v>
      </c>
      <c r="R76" s="71">
        <v>0</v>
      </c>
      <c r="S76" s="36">
        <f>R76*35</f>
        <v>0</v>
      </c>
      <c r="T76" s="71">
        <v>0</v>
      </c>
      <c r="U76" s="36">
        <f>T76*35</f>
        <v>0</v>
      </c>
      <c r="V76" s="71">
        <v>0</v>
      </c>
      <c r="W76" s="36">
        <v>0</v>
      </c>
      <c r="X76" s="71">
        <v>0</v>
      </c>
      <c r="Y76" s="36">
        <v>0</v>
      </c>
      <c r="Z76" s="71">
        <v>0</v>
      </c>
      <c r="AA76" s="36">
        <f>Z76*35</f>
        <v>0</v>
      </c>
      <c r="AB76" s="71">
        <v>0</v>
      </c>
      <c r="AC76" s="36">
        <f>AB76*35</f>
        <v>0</v>
      </c>
      <c r="AD76" s="71">
        <v>0</v>
      </c>
      <c r="AE76" s="93">
        <f>AD76*35</f>
        <v>0</v>
      </c>
    </row>
    <row r="77" spans="1:32" x14ac:dyDescent="0.2">
      <c r="A77" s="2"/>
      <c r="B77" s="40"/>
      <c r="C77" s="72" t="s">
        <v>110</v>
      </c>
      <c r="D77" s="39">
        <v>5</v>
      </c>
      <c r="E77" s="72" t="s">
        <v>6</v>
      </c>
      <c r="F77" s="116">
        <v>30</v>
      </c>
      <c r="G77" s="36">
        <f t="shared" si="4"/>
        <v>150</v>
      </c>
      <c r="H77" s="71">
        <v>5</v>
      </c>
      <c r="I77" s="36">
        <f>H77*30</f>
        <v>150</v>
      </c>
      <c r="J77" s="71">
        <v>0</v>
      </c>
      <c r="K77" s="36">
        <v>0</v>
      </c>
      <c r="L77" s="71">
        <v>0</v>
      </c>
      <c r="M77" s="36">
        <f>L77*30</f>
        <v>0</v>
      </c>
      <c r="N77" s="71">
        <v>0</v>
      </c>
      <c r="O77" s="36">
        <f>N77*30</f>
        <v>0</v>
      </c>
      <c r="P77" s="71">
        <v>0</v>
      </c>
      <c r="Q77" s="36">
        <f>P77*30</f>
        <v>0</v>
      </c>
      <c r="R77" s="71">
        <v>0</v>
      </c>
      <c r="S77" s="36">
        <f>R77*30</f>
        <v>0</v>
      </c>
      <c r="T77" s="71">
        <v>0</v>
      </c>
      <c r="U77" s="36">
        <f>T77*30</f>
        <v>0</v>
      </c>
      <c r="V77" s="71">
        <v>0</v>
      </c>
      <c r="W77" s="36">
        <f>V77*30</f>
        <v>0</v>
      </c>
      <c r="X77" s="71">
        <v>0</v>
      </c>
      <c r="Y77" s="36">
        <f>X77*30</f>
        <v>0</v>
      </c>
      <c r="Z77" s="71">
        <v>0</v>
      </c>
      <c r="AA77" s="36">
        <f>Z77*30</f>
        <v>0</v>
      </c>
      <c r="AB77" s="71">
        <v>0</v>
      </c>
      <c r="AC77" s="36">
        <f>AB77*30</f>
        <v>0</v>
      </c>
      <c r="AD77" s="71">
        <v>0</v>
      </c>
      <c r="AE77" s="93">
        <f>AD77*30</f>
        <v>0</v>
      </c>
    </row>
    <row r="78" spans="1:32" x14ac:dyDescent="0.2">
      <c r="A78" s="2"/>
      <c r="B78" s="40"/>
      <c r="C78" s="72" t="s">
        <v>109</v>
      </c>
      <c r="D78" s="39">
        <v>60</v>
      </c>
      <c r="E78" s="72" t="s">
        <v>43</v>
      </c>
      <c r="F78" s="116">
        <v>25</v>
      </c>
      <c r="G78" s="36">
        <f t="shared" si="4"/>
        <v>1500</v>
      </c>
      <c r="H78" s="71">
        <v>20</v>
      </c>
      <c r="I78" s="36">
        <v>500</v>
      </c>
      <c r="J78" s="71">
        <v>0</v>
      </c>
      <c r="K78" s="36">
        <v>0</v>
      </c>
      <c r="L78" s="71">
        <v>0</v>
      </c>
      <c r="M78" s="36">
        <v>0</v>
      </c>
      <c r="N78" s="71">
        <v>20</v>
      </c>
      <c r="O78" s="36">
        <v>500</v>
      </c>
      <c r="P78" s="71">
        <v>0</v>
      </c>
      <c r="Q78" s="36">
        <v>0</v>
      </c>
      <c r="R78" s="71">
        <v>0</v>
      </c>
      <c r="S78" s="36">
        <v>0</v>
      </c>
      <c r="T78" s="71">
        <v>20</v>
      </c>
      <c r="U78" s="36">
        <v>500</v>
      </c>
      <c r="V78" s="71">
        <v>0</v>
      </c>
      <c r="W78" s="36">
        <v>0</v>
      </c>
      <c r="X78" s="71">
        <v>0</v>
      </c>
      <c r="Y78" s="36">
        <v>0</v>
      </c>
      <c r="Z78" s="71">
        <v>0</v>
      </c>
      <c r="AA78" s="36">
        <v>0</v>
      </c>
      <c r="AB78" s="71">
        <v>0</v>
      </c>
      <c r="AC78" s="36">
        <v>0</v>
      </c>
      <c r="AD78" s="71">
        <v>0</v>
      </c>
      <c r="AE78" s="93">
        <v>0</v>
      </c>
    </row>
    <row r="79" spans="1:32" x14ac:dyDescent="0.2">
      <c r="A79" s="2"/>
      <c r="B79" s="17">
        <v>21602</v>
      </c>
      <c r="C79" s="48" t="s">
        <v>108</v>
      </c>
      <c r="D79" s="102">
        <v>355</v>
      </c>
      <c r="E79" s="48" t="s">
        <v>37</v>
      </c>
      <c r="F79" s="116"/>
      <c r="G79" s="169">
        <v>16000</v>
      </c>
      <c r="H79" s="71"/>
      <c r="I79" s="36"/>
      <c r="J79" s="71"/>
      <c r="K79" s="36"/>
      <c r="L79" s="71"/>
      <c r="M79" s="36"/>
      <c r="N79" s="71"/>
      <c r="O79" s="36"/>
      <c r="P79" s="71"/>
      <c r="Q79" s="36"/>
      <c r="R79" s="71"/>
      <c r="S79" s="36"/>
      <c r="T79" s="71"/>
      <c r="U79" s="36"/>
      <c r="V79" s="71"/>
      <c r="W79" s="36"/>
      <c r="X79" s="71"/>
      <c r="Y79" s="36"/>
      <c r="Z79" s="71"/>
      <c r="AA79" s="36"/>
      <c r="AB79" s="71"/>
      <c r="AC79" s="36"/>
      <c r="AD79" s="71"/>
      <c r="AE79" s="93"/>
    </row>
    <row r="80" spans="1:32" x14ac:dyDescent="0.2">
      <c r="A80" s="2"/>
      <c r="B80" s="40"/>
      <c r="C80" s="72" t="s">
        <v>107</v>
      </c>
      <c r="D80" s="39">
        <v>120</v>
      </c>
      <c r="E80" s="72" t="s">
        <v>6</v>
      </c>
      <c r="F80" s="116">
        <v>55</v>
      </c>
      <c r="G80" s="36">
        <v>6600</v>
      </c>
      <c r="H80" s="71">
        <v>20</v>
      </c>
      <c r="I80" s="36">
        <v>1100</v>
      </c>
      <c r="J80" s="71">
        <v>20</v>
      </c>
      <c r="K80" s="36">
        <v>1100</v>
      </c>
      <c r="L80" s="71">
        <v>20</v>
      </c>
      <c r="M80" s="36">
        <v>1100</v>
      </c>
      <c r="N80" s="71">
        <v>20</v>
      </c>
      <c r="O80" s="36">
        <v>1100</v>
      </c>
      <c r="P80" s="71">
        <v>20</v>
      </c>
      <c r="Q80" s="36">
        <v>1100</v>
      </c>
      <c r="R80" s="71">
        <v>20</v>
      </c>
      <c r="S80" s="36">
        <v>1100</v>
      </c>
      <c r="T80" s="71">
        <v>0</v>
      </c>
      <c r="U80" s="36">
        <v>0</v>
      </c>
      <c r="V80" s="71">
        <v>0</v>
      </c>
      <c r="W80" s="36">
        <v>0</v>
      </c>
      <c r="X80" s="71">
        <v>0</v>
      </c>
      <c r="Y80" s="36">
        <v>0</v>
      </c>
      <c r="Z80" s="71">
        <v>0</v>
      </c>
      <c r="AA80" s="36">
        <v>0</v>
      </c>
      <c r="AB80" s="71">
        <v>0</v>
      </c>
      <c r="AC80" s="36">
        <v>0</v>
      </c>
      <c r="AD80" s="71">
        <v>0</v>
      </c>
      <c r="AE80" s="93">
        <v>0</v>
      </c>
      <c r="AF80" s="142"/>
    </row>
    <row r="81" spans="1:32" x14ac:dyDescent="0.2">
      <c r="A81" s="2"/>
      <c r="B81" s="40"/>
      <c r="C81" s="72" t="s">
        <v>106</v>
      </c>
      <c r="D81" s="39">
        <v>235</v>
      </c>
      <c r="E81" s="72" t="s">
        <v>6</v>
      </c>
      <c r="F81" s="116">
        <v>40</v>
      </c>
      <c r="G81" s="36">
        <f>(D81*F81)</f>
        <v>9400</v>
      </c>
      <c r="H81" s="71">
        <v>50</v>
      </c>
      <c r="I81" s="36">
        <v>2000</v>
      </c>
      <c r="J81" s="71">
        <v>50</v>
      </c>
      <c r="K81" s="36">
        <v>2000</v>
      </c>
      <c r="L81" s="71">
        <v>50</v>
      </c>
      <c r="M81" s="36">
        <v>2000</v>
      </c>
      <c r="N81" s="71">
        <v>50</v>
      </c>
      <c r="O81" s="36">
        <v>2000</v>
      </c>
      <c r="P81" s="71">
        <v>30</v>
      </c>
      <c r="Q81" s="36">
        <v>1200</v>
      </c>
      <c r="R81" s="71">
        <v>5</v>
      </c>
      <c r="S81" s="36">
        <v>200</v>
      </c>
      <c r="T81" s="71">
        <v>0</v>
      </c>
      <c r="U81" s="36">
        <v>0</v>
      </c>
      <c r="V81" s="71">
        <v>0</v>
      </c>
      <c r="W81" s="36">
        <v>0</v>
      </c>
      <c r="X81" s="71">
        <v>0</v>
      </c>
      <c r="Y81" s="36">
        <v>0</v>
      </c>
      <c r="Z81" s="71">
        <v>0</v>
      </c>
      <c r="AA81" s="36">
        <v>0</v>
      </c>
      <c r="AB81" s="71">
        <v>0</v>
      </c>
      <c r="AC81" s="36">
        <v>0</v>
      </c>
      <c r="AD81" s="71">
        <v>0</v>
      </c>
      <c r="AE81" s="93">
        <v>0</v>
      </c>
    </row>
    <row r="82" spans="1:32" x14ac:dyDescent="0.2">
      <c r="A82" s="2"/>
      <c r="B82" s="17">
        <v>21603</v>
      </c>
      <c r="C82" s="48" t="s">
        <v>105</v>
      </c>
      <c r="D82" s="121">
        <v>125</v>
      </c>
      <c r="E82" s="48" t="s">
        <v>37</v>
      </c>
      <c r="F82" s="48"/>
      <c r="G82" s="100">
        <v>4000</v>
      </c>
      <c r="H82" s="105"/>
      <c r="I82" s="36"/>
      <c r="J82" s="43"/>
      <c r="K82" s="36"/>
      <c r="L82" s="71"/>
      <c r="M82" s="36"/>
      <c r="N82" s="36"/>
      <c r="O82" s="36"/>
      <c r="P82" s="36"/>
      <c r="Q82" s="36"/>
      <c r="R82" s="36"/>
      <c r="S82" s="36"/>
      <c r="T82" s="110"/>
      <c r="U82" s="110"/>
      <c r="V82" s="110"/>
      <c r="W82" s="36"/>
      <c r="X82" s="110"/>
      <c r="Y82" s="110"/>
      <c r="Z82" s="120"/>
      <c r="AA82" s="36"/>
      <c r="AB82" s="110"/>
      <c r="AC82" s="36"/>
      <c r="AD82" s="110"/>
      <c r="AE82" s="109"/>
    </row>
    <row r="83" spans="1:32" x14ac:dyDescent="0.2">
      <c r="A83" s="2"/>
      <c r="B83" s="44"/>
      <c r="C83" s="72" t="s">
        <v>104</v>
      </c>
      <c r="D83" s="39">
        <v>50</v>
      </c>
      <c r="E83" s="72" t="s">
        <v>103</v>
      </c>
      <c r="F83" s="116">
        <v>20</v>
      </c>
      <c r="G83" s="36">
        <f>(D83*F83)</f>
        <v>1000</v>
      </c>
      <c r="H83" s="71">
        <v>10</v>
      </c>
      <c r="I83" s="36">
        <v>200</v>
      </c>
      <c r="J83" s="71">
        <v>10</v>
      </c>
      <c r="K83" s="36">
        <v>200</v>
      </c>
      <c r="L83" s="71">
        <v>10</v>
      </c>
      <c r="M83" s="36">
        <v>200</v>
      </c>
      <c r="N83" s="71">
        <v>10</v>
      </c>
      <c r="O83" s="36">
        <v>200</v>
      </c>
      <c r="P83" s="71">
        <v>10</v>
      </c>
      <c r="Q83" s="36">
        <v>200</v>
      </c>
      <c r="R83" s="71">
        <v>0</v>
      </c>
      <c r="S83" s="36">
        <v>0</v>
      </c>
      <c r="T83" s="71">
        <v>0</v>
      </c>
      <c r="U83" s="36">
        <v>0</v>
      </c>
      <c r="V83" s="71">
        <v>0</v>
      </c>
      <c r="W83" s="36">
        <v>0</v>
      </c>
      <c r="X83" s="71">
        <v>0</v>
      </c>
      <c r="Y83" s="36">
        <v>0</v>
      </c>
      <c r="Z83" s="71">
        <v>0</v>
      </c>
      <c r="AA83" s="36">
        <v>0</v>
      </c>
      <c r="AB83" s="71">
        <v>0</v>
      </c>
      <c r="AC83" s="36">
        <v>0</v>
      </c>
      <c r="AD83" s="71">
        <v>0</v>
      </c>
      <c r="AE83" s="93">
        <v>0</v>
      </c>
    </row>
    <row r="84" spans="1:32" x14ac:dyDescent="0.2">
      <c r="A84" s="2"/>
      <c r="B84" s="40"/>
      <c r="C84" s="72" t="s">
        <v>102</v>
      </c>
      <c r="D84" s="39">
        <v>75</v>
      </c>
      <c r="E84" s="72" t="s">
        <v>6</v>
      </c>
      <c r="F84" s="116">
        <v>40</v>
      </c>
      <c r="G84" s="36">
        <f>(D84*F84)</f>
        <v>3000</v>
      </c>
      <c r="H84" s="71">
        <v>50</v>
      </c>
      <c r="I84" s="36">
        <v>2000</v>
      </c>
      <c r="J84" s="71">
        <v>25</v>
      </c>
      <c r="K84" s="36">
        <v>1000</v>
      </c>
      <c r="L84" s="71">
        <v>0</v>
      </c>
      <c r="M84" s="36">
        <v>0</v>
      </c>
      <c r="N84" s="71">
        <v>0</v>
      </c>
      <c r="O84" s="36">
        <v>0</v>
      </c>
      <c r="P84" s="71">
        <v>0</v>
      </c>
      <c r="Q84" s="36">
        <v>0</v>
      </c>
      <c r="R84" s="71">
        <v>0</v>
      </c>
      <c r="S84" s="36">
        <v>0</v>
      </c>
      <c r="T84" s="71">
        <v>0</v>
      </c>
      <c r="U84" s="36">
        <v>0</v>
      </c>
      <c r="V84" s="71">
        <v>0</v>
      </c>
      <c r="W84" s="36">
        <v>0</v>
      </c>
      <c r="X84" s="71">
        <v>0</v>
      </c>
      <c r="Y84" s="36">
        <v>0</v>
      </c>
      <c r="Z84" s="71">
        <v>0</v>
      </c>
      <c r="AA84" s="36">
        <v>0</v>
      </c>
      <c r="AB84" s="71">
        <v>0</v>
      </c>
      <c r="AC84" s="36">
        <v>0</v>
      </c>
      <c r="AD84" s="71">
        <v>0</v>
      </c>
      <c r="AE84" s="93">
        <v>0</v>
      </c>
    </row>
    <row r="85" spans="1:32" ht="20.25" customHeight="1" x14ac:dyDescent="0.2">
      <c r="A85" s="206"/>
      <c r="B85" s="22">
        <v>2200</v>
      </c>
      <c r="C85" s="32" t="s">
        <v>218</v>
      </c>
      <c r="D85" s="51">
        <v>137</v>
      </c>
      <c r="E85" s="50" t="s">
        <v>10</v>
      </c>
      <c r="F85" s="50"/>
      <c r="G85" s="49">
        <v>17000</v>
      </c>
      <c r="H85" s="231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3"/>
    </row>
    <row r="86" spans="1:32" ht="17.25" customHeight="1" x14ac:dyDescent="0.2">
      <c r="A86" s="2"/>
      <c r="B86" s="11">
        <v>221</v>
      </c>
      <c r="C86" s="30" t="s">
        <v>88</v>
      </c>
      <c r="D86" s="29">
        <v>12</v>
      </c>
      <c r="E86" s="28" t="s">
        <v>0</v>
      </c>
      <c r="F86" s="28"/>
      <c r="G86" s="27">
        <v>15000</v>
      </c>
      <c r="H86" s="115"/>
      <c r="I86" s="25"/>
      <c r="J86" s="68"/>
      <c r="K86" s="25"/>
      <c r="L86" s="68"/>
      <c r="M86" s="25"/>
      <c r="N86" s="68"/>
      <c r="O86" s="25"/>
      <c r="P86" s="68"/>
      <c r="Q86" s="25"/>
      <c r="R86" s="68"/>
      <c r="S86" s="25"/>
      <c r="T86" s="68"/>
      <c r="U86" s="25"/>
      <c r="V86" s="68"/>
      <c r="W86" s="25"/>
      <c r="X86" s="68"/>
      <c r="Y86" s="25"/>
      <c r="Z86" s="68"/>
      <c r="AA86" s="25"/>
      <c r="AB86" s="68"/>
      <c r="AC86" s="25"/>
      <c r="AD86" s="68"/>
      <c r="AE86" s="62"/>
    </row>
    <row r="87" spans="1:32" s="191" customFormat="1" ht="18.75" x14ac:dyDescent="0.2">
      <c r="B87" s="192">
        <v>22105</v>
      </c>
      <c r="C87" s="183" t="s">
        <v>87</v>
      </c>
      <c r="D87" s="198">
        <v>12</v>
      </c>
      <c r="E87" s="186" t="s">
        <v>11</v>
      </c>
      <c r="F87" s="199"/>
      <c r="G87" s="195">
        <v>15000</v>
      </c>
      <c r="H87" s="205">
        <v>1</v>
      </c>
      <c r="I87" s="188">
        <v>1250</v>
      </c>
      <c r="J87" s="200">
        <v>1</v>
      </c>
      <c r="K87" s="188">
        <v>1250</v>
      </c>
      <c r="L87" s="200">
        <v>1</v>
      </c>
      <c r="M87" s="188">
        <v>1250</v>
      </c>
      <c r="N87" s="200">
        <v>1</v>
      </c>
      <c r="O87" s="188">
        <v>1250</v>
      </c>
      <c r="P87" s="200">
        <v>1</v>
      </c>
      <c r="Q87" s="188">
        <v>1250</v>
      </c>
      <c r="R87" s="200">
        <v>1</v>
      </c>
      <c r="S87" s="188">
        <v>1250</v>
      </c>
      <c r="T87" s="200">
        <v>1</v>
      </c>
      <c r="U87" s="188">
        <v>1250</v>
      </c>
      <c r="V87" s="200">
        <v>1</v>
      </c>
      <c r="W87" s="188">
        <v>1250</v>
      </c>
      <c r="X87" s="200">
        <v>1</v>
      </c>
      <c r="Y87" s="188">
        <v>1250</v>
      </c>
      <c r="Z87" s="200">
        <v>1</v>
      </c>
      <c r="AA87" s="188">
        <v>1250</v>
      </c>
      <c r="AB87" s="200">
        <v>1</v>
      </c>
      <c r="AC87" s="188">
        <v>1250</v>
      </c>
      <c r="AD87" s="200">
        <v>1</v>
      </c>
      <c r="AE87" s="201">
        <v>1250</v>
      </c>
    </row>
    <row r="88" spans="1:32" ht="18.75" x14ac:dyDescent="0.2">
      <c r="A88" s="2"/>
      <c r="B88" s="11">
        <v>223</v>
      </c>
      <c r="C88" s="30" t="s">
        <v>86</v>
      </c>
      <c r="D88" s="29">
        <f>SUM(D90:D94)</f>
        <v>125</v>
      </c>
      <c r="E88" s="28" t="s">
        <v>10</v>
      </c>
      <c r="F88" s="28"/>
      <c r="G88" s="27">
        <v>2000</v>
      </c>
      <c r="H88" s="115"/>
      <c r="I88" s="99"/>
      <c r="J88" s="86"/>
      <c r="K88" s="25"/>
      <c r="L88" s="68"/>
      <c r="M88" s="25"/>
      <c r="N88" s="25"/>
      <c r="O88" s="25"/>
      <c r="P88" s="25"/>
      <c r="Q88" s="25"/>
      <c r="R88" s="25"/>
      <c r="S88" s="25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3"/>
    </row>
    <row r="89" spans="1:32" ht="18.75" x14ac:dyDescent="0.2">
      <c r="A89" s="2"/>
      <c r="B89" s="17">
        <v>22302</v>
      </c>
      <c r="C89" s="48" t="s">
        <v>85</v>
      </c>
      <c r="D89" s="47">
        <v>125</v>
      </c>
      <c r="E89" s="46" t="s">
        <v>0</v>
      </c>
      <c r="F89" s="46"/>
      <c r="G89" s="100">
        <v>2000</v>
      </c>
      <c r="H89" s="112"/>
      <c r="I89" s="111"/>
      <c r="J89" s="43"/>
      <c r="K89" s="36"/>
      <c r="L89" s="71"/>
      <c r="M89" s="36"/>
      <c r="N89" s="36"/>
      <c r="O89" s="36"/>
      <c r="P89" s="36"/>
      <c r="Q89" s="36"/>
      <c r="R89" s="36"/>
      <c r="S89" s="36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09"/>
    </row>
    <row r="90" spans="1:32" x14ac:dyDescent="0.2">
      <c r="A90" s="2"/>
      <c r="B90" s="40"/>
      <c r="C90" s="72" t="s">
        <v>84</v>
      </c>
      <c r="D90" s="39">
        <v>15</v>
      </c>
      <c r="E90" s="38" t="s">
        <v>83</v>
      </c>
      <c r="F90" s="64" t="s">
        <v>200</v>
      </c>
      <c r="G90" s="36">
        <v>150</v>
      </c>
      <c r="H90" s="71">
        <v>10</v>
      </c>
      <c r="I90" s="93">
        <v>100</v>
      </c>
      <c r="J90" s="71">
        <v>5</v>
      </c>
      <c r="K90" s="93">
        <v>50</v>
      </c>
      <c r="L90" s="71">
        <v>0</v>
      </c>
      <c r="M90" s="93">
        <v>0</v>
      </c>
      <c r="N90" s="71">
        <v>0</v>
      </c>
      <c r="O90" s="93">
        <v>0</v>
      </c>
      <c r="P90" s="71">
        <v>0</v>
      </c>
      <c r="Q90" s="93">
        <v>0</v>
      </c>
      <c r="R90" s="71">
        <v>0</v>
      </c>
      <c r="S90" s="93">
        <v>0</v>
      </c>
      <c r="T90" s="71">
        <v>0</v>
      </c>
      <c r="U90" s="93">
        <v>0</v>
      </c>
      <c r="V90" s="71">
        <v>0</v>
      </c>
      <c r="W90" s="93">
        <v>0</v>
      </c>
      <c r="X90" s="71">
        <v>0</v>
      </c>
      <c r="Y90" s="93">
        <v>0</v>
      </c>
      <c r="Z90" s="71">
        <v>0</v>
      </c>
      <c r="AA90" s="93">
        <v>0</v>
      </c>
      <c r="AB90" s="71">
        <v>0</v>
      </c>
      <c r="AC90" s="93">
        <v>0</v>
      </c>
      <c r="AD90" s="71">
        <v>0</v>
      </c>
      <c r="AE90" s="93">
        <v>0</v>
      </c>
      <c r="AF90" s="103"/>
    </row>
    <row r="91" spans="1:32" x14ac:dyDescent="0.2">
      <c r="A91" s="2"/>
      <c r="B91" s="40"/>
      <c r="C91" s="72" t="s">
        <v>82</v>
      </c>
      <c r="D91" s="39">
        <v>25</v>
      </c>
      <c r="E91" s="38" t="s">
        <v>78</v>
      </c>
      <c r="F91" s="64">
        <v>13</v>
      </c>
      <c r="G91" s="36">
        <v>325</v>
      </c>
      <c r="H91" s="71">
        <v>10</v>
      </c>
      <c r="I91" s="36">
        <f>H91*13</f>
        <v>130</v>
      </c>
      <c r="J91" s="71">
        <v>10</v>
      </c>
      <c r="K91" s="36">
        <f>J91*13</f>
        <v>130</v>
      </c>
      <c r="L91" s="71">
        <v>5</v>
      </c>
      <c r="M91" s="36">
        <f>L91*13</f>
        <v>65</v>
      </c>
      <c r="N91" s="71">
        <v>0</v>
      </c>
      <c r="O91" s="36">
        <v>0</v>
      </c>
      <c r="P91" s="71">
        <v>0</v>
      </c>
      <c r="Q91" s="36">
        <v>0</v>
      </c>
      <c r="R91" s="71">
        <v>0</v>
      </c>
      <c r="S91" s="36">
        <v>0</v>
      </c>
      <c r="T91" s="71">
        <v>0</v>
      </c>
      <c r="U91" s="36">
        <v>0</v>
      </c>
      <c r="V91" s="71">
        <v>0</v>
      </c>
      <c r="W91" s="36">
        <v>0</v>
      </c>
      <c r="X91" s="71">
        <v>0</v>
      </c>
      <c r="Y91" s="36">
        <v>0</v>
      </c>
      <c r="Z91" s="71">
        <v>0</v>
      </c>
      <c r="AA91" s="36">
        <v>0</v>
      </c>
      <c r="AB91" s="71">
        <v>0</v>
      </c>
      <c r="AC91" s="36">
        <v>0</v>
      </c>
      <c r="AD91" s="71">
        <v>0</v>
      </c>
      <c r="AE91" s="93">
        <v>0</v>
      </c>
    </row>
    <row r="92" spans="1:32" x14ac:dyDescent="0.2">
      <c r="A92" s="2"/>
      <c r="B92" s="40"/>
      <c r="C92" s="72" t="s">
        <v>81</v>
      </c>
      <c r="D92" s="39">
        <v>40</v>
      </c>
      <c r="E92" s="38" t="s">
        <v>78</v>
      </c>
      <c r="F92" s="64">
        <v>15</v>
      </c>
      <c r="G92" s="36">
        <v>600</v>
      </c>
      <c r="H92" s="71">
        <v>30</v>
      </c>
      <c r="I92" s="36">
        <v>450</v>
      </c>
      <c r="J92" s="71">
        <v>10</v>
      </c>
      <c r="K92" s="36">
        <v>150</v>
      </c>
      <c r="L92" s="71">
        <v>0</v>
      </c>
      <c r="M92" s="36">
        <v>0</v>
      </c>
      <c r="N92" s="71">
        <v>0</v>
      </c>
      <c r="O92" s="36">
        <v>0</v>
      </c>
      <c r="P92" s="71">
        <v>0</v>
      </c>
      <c r="Q92" s="36">
        <v>0</v>
      </c>
      <c r="R92" s="71">
        <v>0</v>
      </c>
      <c r="S92" s="36">
        <v>0</v>
      </c>
      <c r="T92" s="71">
        <v>0</v>
      </c>
      <c r="U92" s="36">
        <v>0</v>
      </c>
      <c r="V92" s="71">
        <v>0</v>
      </c>
      <c r="W92" s="36">
        <v>0</v>
      </c>
      <c r="X92" s="71">
        <v>0</v>
      </c>
      <c r="Y92" s="36">
        <v>0</v>
      </c>
      <c r="Z92" s="71">
        <v>0</v>
      </c>
      <c r="AA92" s="36">
        <v>0</v>
      </c>
      <c r="AB92" s="71">
        <v>0</v>
      </c>
      <c r="AC92" s="36">
        <v>0</v>
      </c>
      <c r="AD92" s="71">
        <v>0</v>
      </c>
      <c r="AE92" s="93">
        <v>0</v>
      </c>
    </row>
    <row r="93" spans="1:32" x14ac:dyDescent="0.2">
      <c r="A93" s="2"/>
      <c r="B93" s="40"/>
      <c r="C93" s="72" t="s">
        <v>80</v>
      </c>
      <c r="D93" s="39">
        <v>25</v>
      </c>
      <c r="E93" s="38" t="s">
        <v>78</v>
      </c>
      <c r="F93" s="64">
        <v>13</v>
      </c>
      <c r="G93" s="36">
        <v>325</v>
      </c>
      <c r="H93" s="71">
        <v>15</v>
      </c>
      <c r="I93" s="36">
        <f>H93*13</f>
        <v>195</v>
      </c>
      <c r="J93" s="71">
        <v>10</v>
      </c>
      <c r="K93" s="36">
        <f>J93*13</f>
        <v>130</v>
      </c>
      <c r="L93" s="71">
        <v>0</v>
      </c>
      <c r="M93" s="36">
        <v>0</v>
      </c>
      <c r="N93" s="71">
        <v>0</v>
      </c>
      <c r="O93" s="36">
        <v>0</v>
      </c>
      <c r="P93" s="71">
        <v>0</v>
      </c>
      <c r="Q93" s="36">
        <v>0</v>
      </c>
      <c r="R93" s="71">
        <v>0</v>
      </c>
      <c r="S93" s="36">
        <v>0</v>
      </c>
      <c r="T93" s="71">
        <v>0</v>
      </c>
      <c r="U93" s="36">
        <v>0</v>
      </c>
      <c r="V93" s="71">
        <v>0</v>
      </c>
      <c r="W93" s="36">
        <v>0</v>
      </c>
      <c r="X93" s="71">
        <v>0</v>
      </c>
      <c r="Y93" s="36">
        <v>0</v>
      </c>
      <c r="Z93" s="71">
        <v>0</v>
      </c>
      <c r="AA93" s="36">
        <v>0</v>
      </c>
      <c r="AB93" s="71">
        <v>0</v>
      </c>
      <c r="AC93" s="36">
        <v>0</v>
      </c>
      <c r="AD93" s="71">
        <v>0</v>
      </c>
      <c r="AE93" s="93">
        <v>0</v>
      </c>
    </row>
    <row r="94" spans="1:32" x14ac:dyDescent="0.2">
      <c r="A94" s="2"/>
      <c r="B94" s="40"/>
      <c r="C94" s="72" t="s">
        <v>79</v>
      </c>
      <c r="D94" s="39">
        <v>20</v>
      </c>
      <c r="E94" s="38" t="s">
        <v>78</v>
      </c>
      <c r="F94" s="64">
        <v>30</v>
      </c>
      <c r="G94" s="36">
        <v>600</v>
      </c>
      <c r="H94" s="71">
        <v>10</v>
      </c>
      <c r="I94" s="36">
        <v>300</v>
      </c>
      <c r="J94" s="71">
        <v>10</v>
      </c>
      <c r="K94" s="36">
        <v>300</v>
      </c>
      <c r="L94" s="71">
        <v>0</v>
      </c>
      <c r="M94" s="36">
        <v>0</v>
      </c>
      <c r="N94" s="71">
        <v>0</v>
      </c>
      <c r="O94" s="36">
        <v>0</v>
      </c>
      <c r="P94" s="71">
        <v>0</v>
      </c>
      <c r="Q94" s="36">
        <v>0</v>
      </c>
      <c r="R94" s="71">
        <v>0</v>
      </c>
      <c r="S94" s="36">
        <v>0</v>
      </c>
      <c r="T94" s="71">
        <v>0</v>
      </c>
      <c r="U94" s="36">
        <v>0</v>
      </c>
      <c r="V94" s="71">
        <v>0</v>
      </c>
      <c r="W94" s="36">
        <v>0</v>
      </c>
      <c r="X94" s="71">
        <v>0</v>
      </c>
      <c r="Y94" s="36">
        <v>0</v>
      </c>
      <c r="Z94" s="71">
        <v>0</v>
      </c>
      <c r="AA94" s="36">
        <v>0</v>
      </c>
      <c r="AB94" s="71">
        <v>0</v>
      </c>
      <c r="AC94" s="36">
        <v>0</v>
      </c>
      <c r="AD94" s="71">
        <v>0</v>
      </c>
      <c r="AE94" s="93">
        <v>0</v>
      </c>
    </row>
    <row r="95" spans="1:32" s="182" customFormat="1" ht="22.5" customHeight="1" x14ac:dyDescent="0.2">
      <c r="B95" s="22">
        <v>2400</v>
      </c>
      <c r="C95" s="32" t="s">
        <v>77</v>
      </c>
      <c r="D95" s="51">
        <v>276</v>
      </c>
      <c r="E95" s="98" t="s">
        <v>76</v>
      </c>
      <c r="F95" s="98"/>
      <c r="G95" s="170">
        <v>124400</v>
      </c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5"/>
    </row>
    <row r="96" spans="1:32" x14ac:dyDescent="0.2">
      <c r="A96" s="2"/>
      <c r="B96" s="11">
        <v>241</v>
      </c>
      <c r="C96" s="30" t="s">
        <v>219</v>
      </c>
      <c r="D96" s="29">
        <v>1</v>
      </c>
      <c r="E96" s="145" t="s">
        <v>0</v>
      </c>
      <c r="F96" s="145"/>
      <c r="G96" s="146">
        <v>5000</v>
      </c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147"/>
    </row>
    <row r="97" spans="1:31" ht="18.75" x14ac:dyDescent="0.2">
      <c r="A97" s="2"/>
      <c r="B97" s="17">
        <v>24103</v>
      </c>
      <c r="C97" s="48" t="s">
        <v>232</v>
      </c>
      <c r="D97" s="47">
        <v>1</v>
      </c>
      <c r="E97" s="95" t="s">
        <v>11</v>
      </c>
      <c r="F97" s="35"/>
      <c r="G97" s="148">
        <v>5000</v>
      </c>
      <c r="H97" s="35">
        <v>1</v>
      </c>
      <c r="I97" s="42">
        <v>5000</v>
      </c>
      <c r="J97" s="82">
        <v>0</v>
      </c>
      <c r="K97" s="82">
        <v>0</v>
      </c>
      <c r="L97" s="82">
        <v>0</v>
      </c>
      <c r="M97" s="82">
        <v>0</v>
      </c>
      <c r="N97" s="82">
        <v>0</v>
      </c>
      <c r="O97" s="82">
        <v>0</v>
      </c>
      <c r="P97" s="82">
        <v>0</v>
      </c>
      <c r="Q97" s="82">
        <v>0</v>
      </c>
      <c r="R97" s="82">
        <v>0</v>
      </c>
      <c r="S97" s="82">
        <v>0</v>
      </c>
      <c r="T97" s="82">
        <v>0</v>
      </c>
      <c r="U97" s="82">
        <v>0</v>
      </c>
      <c r="V97" s="82">
        <v>0</v>
      </c>
      <c r="W97" s="82">
        <v>0</v>
      </c>
      <c r="X97" s="82">
        <v>0</v>
      </c>
      <c r="Y97" s="82">
        <v>0</v>
      </c>
      <c r="Z97" s="82">
        <v>0</v>
      </c>
      <c r="AA97" s="82">
        <v>0</v>
      </c>
      <c r="AB97" s="82">
        <v>0</v>
      </c>
      <c r="AC97" s="82">
        <v>0</v>
      </c>
      <c r="AD97" s="82">
        <v>0</v>
      </c>
      <c r="AE97" s="149">
        <v>0</v>
      </c>
    </row>
    <row r="98" spans="1:31" x14ac:dyDescent="0.2">
      <c r="A98" s="2"/>
      <c r="B98" s="11">
        <v>242</v>
      </c>
      <c r="C98" s="30" t="s">
        <v>75</v>
      </c>
      <c r="D98" s="29">
        <v>4</v>
      </c>
      <c r="E98" s="28" t="s">
        <v>37</v>
      </c>
      <c r="F98" s="107"/>
      <c r="G98" s="27">
        <v>4000</v>
      </c>
      <c r="H98" s="68"/>
      <c r="I98" s="25"/>
      <c r="J98" s="68"/>
      <c r="K98" s="25"/>
      <c r="L98" s="68"/>
      <c r="M98" s="25"/>
      <c r="N98" s="68"/>
      <c r="O98" s="25"/>
      <c r="P98" s="68"/>
      <c r="Q98" s="25"/>
      <c r="R98" s="68"/>
      <c r="S98" s="25"/>
      <c r="T98" s="68"/>
      <c r="U98" s="25"/>
      <c r="V98" s="68"/>
      <c r="W98" s="25"/>
      <c r="X98" s="68"/>
      <c r="Y98" s="25"/>
      <c r="Z98" s="68"/>
      <c r="AA98" s="25"/>
      <c r="AB98" s="68"/>
      <c r="AC98" s="25"/>
      <c r="AD98" s="68"/>
      <c r="AE98" s="62"/>
    </row>
    <row r="99" spans="1:31" x14ac:dyDescent="0.2">
      <c r="A99" s="2"/>
      <c r="B99" s="17">
        <v>24201</v>
      </c>
      <c r="C99" s="48" t="s">
        <v>75</v>
      </c>
      <c r="D99" s="47">
        <v>4</v>
      </c>
      <c r="E99" s="46" t="s">
        <v>11</v>
      </c>
      <c r="F99" s="106"/>
      <c r="G99" s="100">
        <v>4000</v>
      </c>
      <c r="H99" s="71">
        <v>1</v>
      </c>
      <c r="I99" s="36">
        <v>1000</v>
      </c>
      <c r="J99" s="71">
        <v>1</v>
      </c>
      <c r="K99" s="36">
        <v>10000</v>
      </c>
      <c r="L99" s="71">
        <v>1</v>
      </c>
      <c r="M99" s="36">
        <v>1000</v>
      </c>
      <c r="N99" s="71">
        <v>1</v>
      </c>
      <c r="O99" s="36">
        <v>1000</v>
      </c>
      <c r="P99" s="71">
        <v>0</v>
      </c>
      <c r="Q99" s="36">
        <v>0</v>
      </c>
      <c r="R99" s="71">
        <v>0</v>
      </c>
      <c r="S99" s="36">
        <v>0</v>
      </c>
      <c r="T99" s="71">
        <v>0</v>
      </c>
      <c r="U99" s="36">
        <v>0</v>
      </c>
      <c r="V99" s="71">
        <v>0</v>
      </c>
      <c r="W99" s="36">
        <v>0</v>
      </c>
      <c r="X99" s="71">
        <v>0</v>
      </c>
      <c r="Y99" s="36">
        <v>0</v>
      </c>
      <c r="Z99" s="71">
        <v>0</v>
      </c>
      <c r="AA99" s="36">
        <v>0</v>
      </c>
      <c r="AB99" s="71">
        <v>0</v>
      </c>
      <c r="AC99" s="36">
        <v>0</v>
      </c>
      <c r="AD99" s="71">
        <v>0</v>
      </c>
      <c r="AE99" s="93">
        <v>0</v>
      </c>
    </row>
    <row r="100" spans="1:31" x14ac:dyDescent="0.2">
      <c r="A100" s="2"/>
      <c r="B100" s="11">
        <v>243</v>
      </c>
      <c r="C100" s="30" t="s">
        <v>74</v>
      </c>
      <c r="D100" s="29">
        <v>1</v>
      </c>
      <c r="E100" s="28" t="s">
        <v>37</v>
      </c>
      <c r="F100" s="107"/>
      <c r="G100" s="27">
        <v>5000</v>
      </c>
      <c r="H100" s="68"/>
      <c r="I100" s="25"/>
      <c r="J100" s="68"/>
      <c r="K100" s="25"/>
      <c r="L100" s="68"/>
      <c r="M100" s="25"/>
      <c r="N100" s="68"/>
      <c r="O100" s="25"/>
      <c r="P100" s="68"/>
      <c r="Q100" s="25"/>
      <c r="R100" s="68"/>
      <c r="S100" s="25"/>
      <c r="T100" s="68"/>
      <c r="U100" s="25"/>
      <c r="V100" s="68"/>
      <c r="W100" s="25"/>
      <c r="X100" s="68"/>
      <c r="Y100" s="25"/>
      <c r="Z100" s="68"/>
      <c r="AA100" s="25"/>
      <c r="AB100" s="68"/>
      <c r="AC100" s="25"/>
      <c r="AD100" s="68"/>
      <c r="AE100" s="62"/>
    </row>
    <row r="101" spans="1:31" x14ac:dyDescent="0.2">
      <c r="A101" s="2"/>
      <c r="B101" s="17">
        <v>24301</v>
      </c>
      <c r="C101" s="48" t="s">
        <v>74</v>
      </c>
      <c r="D101" s="47">
        <v>1</v>
      </c>
      <c r="E101" s="46" t="s">
        <v>11</v>
      </c>
      <c r="F101" s="106"/>
      <c r="G101" s="100">
        <v>5000</v>
      </c>
      <c r="H101" s="71">
        <v>1</v>
      </c>
      <c r="I101" s="36">
        <v>5000</v>
      </c>
      <c r="J101" s="71">
        <v>0</v>
      </c>
      <c r="K101" s="36">
        <v>0</v>
      </c>
      <c r="L101" s="71">
        <v>0</v>
      </c>
      <c r="M101" s="36">
        <v>0</v>
      </c>
      <c r="N101" s="71">
        <v>0</v>
      </c>
      <c r="O101" s="36">
        <v>0</v>
      </c>
      <c r="P101" s="71">
        <v>0</v>
      </c>
      <c r="Q101" s="36">
        <v>0</v>
      </c>
      <c r="R101" s="71">
        <v>0</v>
      </c>
      <c r="S101" s="36">
        <v>0</v>
      </c>
      <c r="T101" s="71">
        <v>0</v>
      </c>
      <c r="U101" s="36">
        <v>0</v>
      </c>
      <c r="V101" s="71">
        <v>0</v>
      </c>
      <c r="W101" s="36">
        <v>0</v>
      </c>
      <c r="X101" s="71">
        <v>0</v>
      </c>
      <c r="Y101" s="36">
        <v>0</v>
      </c>
      <c r="Z101" s="71">
        <v>0</v>
      </c>
      <c r="AA101" s="36">
        <v>0</v>
      </c>
      <c r="AB101" s="71">
        <v>0</v>
      </c>
      <c r="AC101" s="36">
        <v>0</v>
      </c>
      <c r="AD101" s="71">
        <v>0</v>
      </c>
      <c r="AE101" s="93">
        <v>0</v>
      </c>
    </row>
    <row r="102" spans="1:31" x14ac:dyDescent="0.2">
      <c r="A102" s="2"/>
      <c r="B102" s="11">
        <v>244</v>
      </c>
      <c r="C102" s="30" t="s">
        <v>201</v>
      </c>
      <c r="D102" s="29">
        <v>1</v>
      </c>
      <c r="E102" s="28" t="s">
        <v>0</v>
      </c>
      <c r="F102" s="107"/>
      <c r="G102" s="27">
        <v>10000</v>
      </c>
      <c r="H102" s="143"/>
      <c r="I102" s="25"/>
      <c r="J102" s="68"/>
      <c r="K102" s="25"/>
      <c r="L102" s="68"/>
      <c r="M102" s="25"/>
      <c r="N102" s="68"/>
      <c r="O102" s="25"/>
      <c r="P102" s="68"/>
      <c r="Q102" s="25"/>
      <c r="R102" s="68"/>
      <c r="S102" s="25"/>
      <c r="T102" s="68"/>
      <c r="U102" s="25"/>
      <c r="V102" s="68"/>
      <c r="W102" s="25"/>
      <c r="X102" s="68"/>
      <c r="Y102" s="25"/>
      <c r="Z102" s="68"/>
      <c r="AA102" s="25"/>
      <c r="AB102" s="68"/>
      <c r="AC102" s="25"/>
      <c r="AD102" s="68"/>
      <c r="AE102" s="62"/>
    </row>
    <row r="103" spans="1:31" x14ac:dyDescent="0.2">
      <c r="A103" s="2"/>
      <c r="B103" s="17">
        <v>24401</v>
      </c>
      <c r="C103" s="48" t="s">
        <v>201</v>
      </c>
      <c r="D103" s="47">
        <v>1</v>
      </c>
      <c r="E103" s="46" t="s">
        <v>11</v>
      </c>
      <c r="F103" s="106"/>
      <c r="G103" s="100">
        <v>10000</v>
      </c>
      <c r="H103" s="71">
        <v>0</v>
      </c>
      <c r="I103" s="36">
        <v>0</v>
      </c>
      <c r="J103" s="71">
        <v>0</v>
      </c>
      <c r="K103" s="36">
        <v>0</v>
      </c>
      <c r="L103" s="71">
        <v>1</v>
      </c>
      <c r="M103" s="36">
        <v>10000</v>
      </c>
      <c r="N103" s="71">
        <v>0</v>
      </c>
      <c r="O103" s="36">
        <v>0</v>
      </c>
      <c r="P103" s="71">
        <v>0</v>
      </c>
      <c r="Q103" s="36">
        <v>0</v>
      </c>
      <c r="R103" s="71">
        <v>0</v>
      </c>
      <c r="S103" s="36">
        <v>0</v>
      </c>
      <c r="T103" s="71">
        <v>0</v>
      </c>
      <c r="U103" s="36">
        <v>0</v>
      </c>
      <c r="V103" s="71">
        <v>0</v>
      </c>
      <c r="W103" s="36">
        <v>0</v>
      </c>
      <c r="X103" s="71">
        <v>0</v>
      </c>
      <c r="Y103" s="36">
        <v>0</v>
      </c>
      <c r="Z103" s="71">
        <v>0</v>
      </c>
      <c r="AA103" s="36">
        <v>0</v>
      </c>
      <c r="AB103" s="71">
        <v>0</v>
      </c>
      <c r="AC103" s="36">
        <v>0</v>
      </c>
      <c r="AD103" s="71">
        <v>0</v>
      </c>
      <c r="AE103" s="93">
        <v>0</v>
      </c>
    </row>
    <row r="104" spans="1:31" x14ac:dyDescent="0.2">
      <c r="A104" s="2"/>
      <c r="B104" s="11">
        <v>245</v>
      </c>
      <c r="C104" s="30" t="s">
        <v>202</v>
      </c>
      <c r="D104" s="29">
        <v>1</v>
      </c>
      <c r="E104" s="28" t="s">
        <v>0</v>
      </c>
      <c r="F104" s="107"/>
      <c r="G104" s="27">
        <v>1000</v>
      </c>
      <c r="H104" s="143"/>
      <c r="I104" s="27"/>
      <c r="J104" s="143"/>
      <c r="K104" s="27"/>
      <c r="L104" s="143"/>
      <c r="M104" s="27"/>
      <c r="N104" s="143"/>
      <c r="O104" s="27"/>
      <c r="P104" s="143"/>
      <c r="Q104" s="27"/>
      <c r="R104" s="143"/>
      <c r="S104" s="27"/>
      <c r="T104" s="143"/>
      <c r="U104" s="27"/>
      <c r="V104" s="143"/>
      <c r="W104" s="27"/>
      <c r="X104" s="143"/>
      <c r="Y104" s="27"/>
      <c r="Z104" s="143"/>
      <c r="AA104" s="27"/>
      <c r="AB104" s="143"/>
      <c r="AC104" s="27"/>
      <c r="AD104" s="143"/>
      <c r="AE104" s="144"/>
    </row>
    <row r="105" spans="1:31" ht="18.75" x14ac:dyDescent="0.2">
      <c r="A105" s="2"/>
      <c r="B105" s="17">
        <v>24501</v>
      </c>
      <c r="C105" s="48" t="s">
        <v>203</v>
      </c>
      <c r="D105" s="47">
        <v>1</v>
      </c>
      <c r="E105" s="46" t="s">
        <v>11</v>
      </c>
      <c r="F105" s="106"/>
      <c r="G105" s="100">
        <v>1000</v>
      </c>
      <c r="H105" s="71">
        <v>0</v>
      </c>
      <c r="I105" s="36">
        <v>0</v>
      </c>
      <c r="J105" s="71">
        <v>0</v>
      </c>
      <c r="K105" s="36">
        <v>0</v>
      </c>
      <c r="L105" s="71">
        <v>1</v>
      </c>
      <c r="M105" s="36">
        <v>1000</v>
      </c>
      <c r="N105" s="71">
        <v>0</v>
      </c>
      <c r="O105" s="36">
        <v>0</v>
      </c>
      <c r="P105" s="71">
        <v>0</v>
      </c>
      <c r="Q105" s="36">
        <v>0</v>
      </c>
      <c r="R105" s="71">
        <v>0</v>
      </c>
      <c r="S105" s="36">
        <v>0</v>
      </c>
      <c r="T105" s="71">
        <v>0</v>
      </c>
      <c r="U105" s="36">
        <v>0</v>
      </c>
      <c r="V105" s="71">
        <v>0</v>
      </c>
      <c r="W105" s="36">
        <v>0</v>
      </c>
      <c r="X105" s="71">
        <v>0</v>
      </c>
      <c r="Y105" s="36">
        <v>0</v>
      </c>
      <c r="Z105" s="71">
        <v>0</v>
      </c>
      <c r="AA105" s="36">
        <v>0</v>
      </c>
      <c r="AB105" s="71">
        <v>0</v>
      </c>
      <c r="AC105" s="36">
        <v>0</v>
      </c>
      <c r="AD105" s="71">
        <v>0</v>
      </c>
      <c r="AE105" s="93">
        <v>0</v>
      </c>
    </row>
    <row r="106" spans="1:31" x14ac:dyDescent="0.2">
      <c r="A106" s="2"/>
      <c r="B106" s="11">
        <v>246</v>
      </c>
      <c r="C106" s="30" t="s">
        <v>73</v>
      </c>
      <c r="D106" s="29">
        <v>238</v>
      </c>
      <c r="E106" s="28" t="s">
        <v>37</v>
      </c>
      <c r="F106" s="28"/>
      <c r="G106" s="168">
        <v>31000</v>
      </c>
      <c r="H106" s="97"/>
      <c r="I106" s="25"/>
      <c r="J106" s="86"/>
      <c r="K106" s="25"/>
      <c r="L106" s="68"/>
      <c r="M106" s="25"/>
      <c r="N106" s="25"/>
      <c r="O106" s="25"/>
      <c r="P106" s="25"/>
      <c r="Q106" s="25"/>
      <c r="R106" s="25"/>
      <c r="S106" s="25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3"/>
    </row>
    <row r="107" spans="1:31" x14ac:dyDescent="0.2">
      <c r="A107" s="2"/>
      <c r="B107" s="17">
        <v>24601</v>
      </c>
      <c r="C107" s="48" t="s">
        <v>72</v>
      </c>
      <c r="D107" s="47">
        <v>237</v>
      </c>
      <c r="E107" s="46" t="s">
        <v>37</v>
      </c>
      <c r="F107" s="46"/>
      <c r="G107" s="169">
        <v>30000</v>
      </c>
      <c r="H107" s="105"/>
      <c r="I107" s="36"/>
      <c r="J107" s="43"/>
      <c r="K107" s="36"/>
      <c r="L107" s="71"/>
      <c r="M107" s="36"/>
      <c r="N107" s="36"/>
      <c r="O107" s="36"/>
      <c r="P107" s="36"/>
      <c r="Q107" s="36"/>
      <c r="R107" s="36"/>
      <c r="S107" s="36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45"/>
    </row>
    <row r="108" spans="1:31" x14ac:dyDescent="0.2">
      <c r="A108" s="2"/>
      <c r="B108" s="40"/>
      <c r="C108" s="72" t="s">
        <v>71</v>
      </c>
      <c r="D108" s="39">
        <v>20</v>
      </c>
      <c r="E108" s="38" t="s">
        <v>6</v>
      </c>
      <c r="F108" s="64">
        <v>90</v>
      </c>
      <c r="G108" s="36">
        <f>(D108*F108)</f>
        <v>1800</v>
      </c>
      <c r="H108" s="71">
        <v>5</v>
      </c>
      <c r="I108" s="36">
        <v>450</v>
      </c>
      <c r="J108" s="71">
        <v>5</v>
      </c>
      <c r="K108" s="36">
        <v>450</v>
      </c>
      <c r="L108" s="71">
        <v>5</v>
      </c>
      <c r="M108" s="36">
        <v>450</v>
      </c>
      <c r="N108" s="71">
        <v>5</v>
      </c>
      <c r="O108" s="36">
        <v>450</v>
      </c>
      <c r="P108" s="71">
        <v>0</v>
      </c>
      <c r="Q108" s="36">
        <v>0</v>
      </c>
      <c r="R108" s="71">
        <v>0</v>
      </c>
      <c r="S108" s="36">
        <v>0</v>
      </c>
      <c r="T108" s="71">
        <v>0</v>
      </c>
      <c r="U108" s="36">
        <v>0</v>
      </c>
      <c r="V108" s="71">
        <v>0</v>
      </c>
      <c r="W108" s="36">
        <v>0</v>
      </c>
      <c r="X108" s="71">
        <v>0</v>
      </c>
      <c r="Y108" s="36">
        <v>0</v>
      </c>
      <c r="Z108" s="71">
        <v>0</v>
      </c>
      <c r="AA108" s="36">
        <v>0</v>
      </c>
      <c r="AB108" s="71">
        <v>0</v>
      </c>
      <c r="AC108" s="36">
        <v>0</v>
      </c>
      <c r="AD108" s="71">
        <v>0</v>
      </c>
      <c r="AE108" s="93">
        <v>0</v>
      </c>
    </row>
    <row r="109" spans="1:31" x14ac:dyDescent="0.2">
      <c r="A109" s="2"/>
      <c r="B109" s="40"/>
      <c r="C109" s="72" t="s">
        <v>70</v>
      </c>
      <c r="D109" s="39">
        <v>40</v>
      </c>
      <c r="E109" s="38" t="s">
        <v>6</v>
      </c>
      <c r="F109" s="64">
        <v>250</v>
      </c>
      <c r="G109" s="36">
        <f t="shared" ref="G109:G116" si="5">(D109*F109)</f>
        <v>10000</v>
      </c>
      <c r="H109" s="71">
        <v>20</v>
      </c>
      <c r="I109" s="36">
        <v>5000</v>
      </c>
      <c r="J109" s="71">
        <v>20</v>
      </c>
      <c r="K109" s="36">
        <v>5000</v>
      </c>
      <c r="L109" s="71">
        <v>0</v>
      </c>
      <c r="M109" s="36">
        <v>0</v>
      </c>
      <c r="N109" s="71">
        <v>0</v>
      </c>
      <c r="O109" s="36">
        <v>0</v>
      </c>
      <c r="P109" s="71">
        <v>0</v>
      </c>
      <c r="Q109" s="36">
        <v>0</v>
      </c>
      <c r="R109" s="71">
        <v>0</v>
      </c>
      <c r="S109" s="36">
        <v>0</v>
      </c>
      <c r="T109" s="71">
        <v>0</v>
      </c>
      <c r="U109" s="36">
        <v>0</v>
      </c>
      <c r="V109" s="71">
        <v>0</v>
      </c>
      <c r="W109" s="36">
        <v>0</v>
      </c>
      <c r="X109" s="71">
        <v>0</v>
      </c>
      <c r="Y109" s="36">
        <f>X109*130</f>
        <v>0</v>
      </c>
      <c r="Z109" s="71">
        <v>0</v>
      </c>
      <c r="AA109" s="36">
        <f>Z109*130</f>
        <v>0</v>
      </c>
      <c r="AB109" s="71">
        <v>0</v>
      </c>
      <c r="AC109" s="36">
        <f>AB109*130</f>
        <v>0</v>
      </c>
      <c r="AD109" s="71">
        <v>0</v>
      </c>
      <c r="AE109" s="93">
        <f>AD109*130</f>
        <v>0</v>
      </c>
    </row>
    <row r="110" spans="1:31" x14ac:dyDescent="0.2">
      <c r="A110" s="2"/>
      <c r="B110" s="40"/>
      <c r="C110" s="72" t="s">
        <v>69</v>
      </c>
      <c r="D110" s="39">
        <v>25</v>
      </c>
      <c r="E110" s="38" t="s">
        <v>68</v>
      </c>
      <c r="F110" s="64">
        <v>105</v>
      </c>
      <c r="G110" s="36">
        <f t="shared" si="5"/>
        <v>2625</v>
      </c>
      <c r="H110" s="71">
        <v>5</v>
      </c>
      <c r="I110" s="36">
        <v>525</v>
      </c>
      <c r="J110" s="71">
        <v>5</v>
      </c>
      <c r="K110" s="36">
        <v>525</v>
      </c>
      <c r="L110" s="71">
        <v>5</v>
      </c>
      <c r="M110" s="36">
        <v>525</v>
      </c>
      <c r="N110" s="71">
        <v>5</v>
      </c>
      <c r="O110" s="36">
        <v>525</v>
      </c>
      <c r="P110" s="71">
        <v>5</v>
      </c>
      <c r="Q110" s="36">
        <v>525</v>
      </c>
      <c r="R110" s="71">
        <v>0</v>
      </c>
      <c r="S110" s="36">
        <v>0</v>
      </c>
      <c r="T110" s="71">
        <v>0</v>
      </c>
      <c r="U110" s="36">
        <v>0</v>
      </c>
      <c r="V110" s="71">
        <v>0</v>
      </c>
      <c r="W110" s="36">
        <v>0</v>
      </c>
      <c r="X110" s="71">
        <v>0</v>
      </c>
      <c r="Y110" s="36">
        <v>0</v>
      </c>
      <c r="Z110" s="71">
        <v>0</v>
      </c>
      <c r="AA110" s="36">
        <v>0</v>
      </c>
      <c r="AB110" s="71">
        <v>0</v>
      </c>
      <c r="AC110" s="36">
        <v>0</v>
      </c>
      <c r="AD110" s="71">
        <v>0</v>
      </c>
      <c r="AE110" s="93">
        <f>AD110*45</f>
        <v>0</v>
      </c>
    </row>
    <row r="111" spans="1:31" x14ac:dyDescent="0.2">
      <c r="A111" s="2"/>
      <c r="B111" s="40"/>
      <c r="C111" s="72" t="s">
        <v>67</v>
      </c>
      <c r="D111" s="39">
        <v>55</v>
      </c>
      <c r="E111" s="38" t="s">
        <v>6</v>
      </c>
      <c r="F111" s="64">
        <v>200</v>
      </c>
      <c r="G111" s="36">
        <f t="shared" si="5"/>
        <v>11000</v>
      </c>
      <c r="H111" s="71">
        <v>10</v>
      </c>
      <c r="I111" s="36">
        <v>2000</v>
      </c>
      <c r="J111" s="71">
        <v>10</v>
      </c>
      <c r="K111" s="36">
        <v>2000</v>
      </c>
      <c r="L111" s="71">
        <v>10</v>
      </c>
      <c r="M111" s="36">
        <v>2000</v>
      </c>
      <c r="N111" s="71">
        <v>10</v>
      </c>
      <c r="O111" s="36">
        <v>2000</v>
      </c>
      <c r="P111" s="71">
        <v>10</v>
      </c>
      <c r="Q111" s="36">
        <v>2000</v>
      </c>
      <c r="R111" s="71">
        <v>5</v>
      </c>
      <c r="S111" s="36">
        <v>1000</v>
      </c>
      <c r="T111" s="71">
        <v>0</v>
      </c>
      <c r="U111" s="36">
        <f>T111*47</f>
        <v>0</v>
      </c>
      <c r="V111" s="71">
        <v>0</v>
      </c>
      <c r="W111" s="36">
        <f>V111*47</f>
        <v>0</v>
      </c>
      <c r="X111" s="71">
        <v>0</v>
      </c>
      <c r="Y111" s="36">
        <v>0</v>
      </c>
      <c r="Z111" s="71">
        <v>0</v>
      </c>
      <c r="AA111" s="36">
        <v>0</v>
      </c>
      <c r="AB111" s="71">
        <v>0</v>
      </c>
      <c r="AC111" s="36">
        <v>0</v>
      </c>
      <c r="AD111" s="71">
        <v>0</v>
      </c>
      <c r="AE111" s="93">
        <v>0</v>
      </c>
    </row>
    <row r="112" spans="1:31" x14ac:dyDescent="0.2">
      <c r="A112" s="2"/>
      <c r="B112" s="40"/>
      <c r="C112" s="72" t="s">
        <v>66</v>
      </c>
      <c r="D112" s="39">
        <v>26</v>
      </c>
      <c r="E112" s="38" t="s">
        <v>6</v>
      </c>
      <c r="F112" s="64">
        <v>12</v>
      </c>
      <c r="G112" s="36">
        <f t="shared" si="5"/>
        <v>312</v>
      </c>
      <c r="H112" s="71">
        <v>10</v>
      </c>
      <c r="I112" s="36">
        <f>H112*12</f>
        <v>120</v>
      </c>
      <c r="J112" s="71">
        <v>10</v>
      </c>
      <c r="K112" s="36">
        <f>J112*12</f>
        <v>120</v>
      </c>
      <c r="L112" s="71">
        <v>6</v>
      </c>
      <c r="M112" s="36">
        <f>L112*12</f>
        <v>72</v>
      </c>
      <c r="N112" s="71">
        <v>0</v>
      </c>
      <c r="O112" s="36">
        <v>0</v>
      </c>
      <c r="P112" s="71">
        <v>0</v>
      </c>
      <c r="Q112" s="36">
        <v>0</v>
      </c>
      <c r="R112" s="71">
        <v>0</v>
      </c>
      <c r="S112" s="36">
        <v>0</v>
      </c>
      <c r="T112" s="71">
        <v>0</v>
      </c>
      <c r="U112" s="36">
        <v>0</v>
      </c>
      <c r="V112" s="71">
        <v>0</v>
      </c>
      <c r="W112" s="36">
        <v>0</v>
      </c>
      <c r="X112" s="71">
        <v>0</v>
      </c>
      <c r="Y112" s="36">
        <v>0</v>
      </c>
      <c r="Z112" s="71">
        <v>0</v>
      </c>
      <c r="AA112" s="36">
        <v>0</v>
      </c>
      <c r="AB112" s="71">
        <v>0</v>
      </c>
      <c r="AC112" s="36">
        <f>AB112*12</f>
        <v>0</v>
      </c>
      <c r="AD112" s="71">
        <v>0</v>
      </c>
      <c r="AE112" s="93">
        <f>AD112*12</f>
        <v>0</v>
      </c>
    </row>
    <row r="113" spans="1:31" x14ac:dyDescent="0.2">
      <c r="A113" s="2"/>
      <c r="B113" s="40"/>
      <c r="C113" s="72" t="s">
        <v>65</v>
      </c>
      <c r="D113" s="39">
        <v>4</v>
      </c>
      <c r="E113" s="38" t="s">
        <v>6</v>
      </c>
      <c r="F113" s="64">
        <v>140</v>
      </c>
      <c r="G113" s="36">
        <f t="shared" si="5"/>
        <v>560</v>
      </c>
      <c r="H113" s="71">
        <v>4</v>
      </c>
      <c r="I113" s="36">
        <f>H113*140</f>
        <v>560</v>
      </c>
      <c r="J113" s="71">
        <v>0</v>
      </c>
      <c r="K113" s="36">
        <v>0</v>
      </c>
      <c r="L113" s="71">
        <v>0</v>
      </c>
      <c r="M113" s="36">
        <v>0</v>
      </c>
      <c r="N113" s="71">
        <v>0</v>
      </c>
      <c r="O113" s="36">
        <v>0</v>
      </c>
      <c r="P113" s="71">
        <v>0</v>
      </c>
      <c r="Q113" s="36">
        <f>P113*140</f>
        <v>0</v>
      </c>
      <c r="R113" s="71">
        <v>0</v>
      </c>
      <c r="S113" s="36">
        <f>R113*140</f>
        <v>0</v>
      </c>
      <c r="T113" s="71">
        <v>0</v>
      </c>
      <c r="U113" s="36">
        <f>T113*140</f>
        <v>0</v>
      </c>
      <c r="V113" s="71">
        <v>0</v>
      </c>
      <c r="W113" s="36">
        <f>V113*140</f>
        <v>0</v>
      </c>
      <c r="X113" s="71">
        <v>0</v>
      </c>
      <c r="Y113" s="36">
        <f>X113*140</f>
        <v>0</v>
      </c>
      <c r="Z113" s="71">
        <v>1</v>
      </c>
      <c r="AA113" s="36">
        <v>0</v>
      </c>
      <c r="AB113" s="71">
        <v>0</v>
      </c>
      <c r="AC113" s="36">
        <f>AB113*140</f>
        <v>0</v>
      </c>
      <c r="AD113" s="71">
        <v>0</v>
      </c>
      <c r="AE113" s="93">
        <f>AD113*140</f>
        <v>0</v>
      </c>
    </row>
    <row r="114" spans="1:31" x14ac:dyDescent="0.2">
      <c r="A114" s="2"/>
      <c r="B114" s="40"/>
      <c r="C114" s="72" t="s">
        <v>64</v>
      </c>
      <c r="D114" s="39">
        <v>10</v>
      </c>
      <c r="E114" s="38" t="s">
        <v>6</v>
      </c>
      <c r="F114" s="64">
        <v>120</v>
      </c>
      <c r="G114" s="36">
        <f t="shared" si="5"/>
        <v>1200</v>
      </c>
      <c r="H114" s="71">
        <v>10</v>
      </c>
      <c r="I114" s="36">
        <f>H114*120</f>
        <v>1200</v>
      </c>
      <c r="J114" s="71">
        <v>0</v>
      </c>
      <c r="K114" s="36">
        <v>0</v>
      </c>
      <c r="L114" s="71">
        <v>0</v>
      </c>
      <c r="M114" s="36">
        <f>L114*120</f>
        <v>0</v>
      </c>
      <c r="N114" s="71">
        <v>0</v>
      </c>
      <c r="O114" s="36">
        <f>N114*120</f>
        <v>0</v>
      </c>
      <c r="P114" s="71">
        <v>0</v>
      </c>
      <c r="Q114" s="36">
        <f>P114*120</f>
        <v>0</v>
      </c>
      <c r="R114" s="71">
        <v>0</v>
      </c>
      <c r="S114" s="36">
        <f>R114*120</f>
        <v>0</v>
      </c>
      <c r="T114" s="71">
        <v>2</v>
      </c>
      <c r="U114" s="36">
        <v>0</v>
      </c>
      <c r="V114" s="71">
        <v>0</v>
      </c>
      <c r="W114" s="36">
        <f>V114*120</f>
        <v>0</v>
      </c>
      <c r="X114" s="71">
        <v>0</v>
      </c>
      <c r="Y114" s="36">
        <f>X114*120</f>
        <v>0</v>
      </c>
      <c r="Z114" s="71">
        <v>0</v>
      </c>
      <c r="AA114" s="36">
        <f>Z114*120</f>
        <v>0</v>
      </c>
      <c r="AB114" s="71">
        <v>0</v>
      </c>
      <c r="AC114" s="36">
        <f>AB114*120</f>
        <v>0</v>
      </c>
      <c r="AD114" s="71">
        <v>0</v>
      </c>
      <c r="AE114" s="93">
        <f>AD114*120</f>
        <v>0</v>
      </c>
    </row>
    <row r="115" spans="1:31" x14ac:dyDescent="0.2">
      <c r="A115" s="2"/>
      <c r="B115" s="44"/>
      <c r="C115" s="72" t="s">
        <v>63</v>
      </c>
      <c r="D115" s="39">
        <v>35</v>
      </c>
      <c r="E115" s="38" t="s">
        <v>6</v>
      </c>
      <c r="F115" s="64">
        <v>62.7</v>
      </c>
      <c r="G115" s="36">
        <v>2195</v>
      </c>
      <c r="H115" s="71">
        <v>20</v>
      </c>
      <c r="I115" s="36">
        <v>1254</v>
      </c>
      <c r="J115" s="71">
        <v>15</v>
      </c>
      <c r="K115" s="36">
        <v>941</v>
      </c>
      <c r="L115" s="71">
        <v>0</v>
      </c>
      <c r="M115" s="36">
        <f>L115*7</f>
        <v>0</v>
      </c>
      <c r="N115" s="71">
        <v>0</v>
      </c>
      <c r="O115" s="36">
        <v>0</v>
      </c>
      <c r="P115" s="71">
        <v>0</v>
      </c>
      <c r="Q115" s="36">
        <v>0</v>
      </c>
      <c r="R115" s="71">
        <v>0</v>
      </c>
      <c r="S115" s="36">
        <v>0</v>
      </c>
      <c r="T115" s="71">
        <v>0</v>
      </c>
      <c r="U115" s="36">
        <v>0</v>
      </c>
      <c r="V115" s="71">
        <v>0</v>
      </c>
      <c r="W115" s="36">
        <v>0</v>
      </c>
      <c r="X115" s="71">
        <v>0</v>
      </c>
      <c r="Y115" s="36">
        <v>0</v>
      </c>
      <c r="Z115" s="71">
        <v>0</v>
      </c>
      <c r="AA115" s="36">
        <v>0</v>
      </c>
      <c r="AB115" s="71">
        <v>0</v>
      </c>
      <c r="AC115" s="36">
        <v>0</v>
      </c>
      <c r="AD115" s="71">
        <v>0</v>
      </c>
      <c r="AE115" s="93">
        <v>0</v>
      </c>
    </row>
    <row r="116" spans="1:31" x14ac:dyDescent="0.2">
      <c r="A116" s="2"/>
      <c r="B116" s="40"/>
      <c r="C116" s="72" t="s">
        <v>62</v>
      </c>
      <c r="D116" s="39">
        <v>22</v>
      </c>
      <c r="E116" s="38" t="s">
        <v>6</v>
      </c>
      <c r="F116" s="64">
        <v>14</v>
      </c>
      <c r="G116" s="36">
        <f t="shared" si="5"/>
        <v>308</v>
      </c>
      <c r="H116" s="71">
        <v>20</v>
      </c>
      <c r="I116" s="36">
        <f>H116*14</f>
        <v>280</v>
      </c>
      <c r="J116" s="71">
        <v>2</v>
      </c>
      <c r="K116" s="36">
        <f>J116*14</f>
        <v>28</v>
      </c>
      <c r="L116" s="71">
        <v>0</v>
      </c>
      <c r="M116" s="36">
        <v>0</v>
      </c>
      <c r="N116" s="71">
        <v>0</v>
      </c>
      <c r="O116" s="36">
        <v>0</v>
      </c>
      <c r="P116" s="71">
        <v>0</v>
      </c>
      <c r="Q116" s="36">
        <v>0</v>
      </c>
      <c r="R116" s="71">
        <v>0</v>
      </c>
      <c r="S116" s="36">
        <v>0</v>
      </c>
      <c r="T116" s="71">
        <v>0</v>
      </c>
      <c r="U116" s="36">
        <v>0</v>
      </c>
      <c r="V116" s="71">
        <v>0</v>
      </c>
      <c r="W116" s="36">
        <v>0</v>
      </c>
      <c r="X116" s="71">
        <v>0</v>
      </c>
      <c r="Y116" s="36">
        <v>0</v>
      </c>
      <c r="Z116" s="71">
        <v>0</v>
      </c>
      <c r="AA116" s="36">
        <f>Z116*14</f>
        <v>0</v>
      </c>
      <c r="AB116" s="71">
        <v>0</v>
      </c>
      <c r="AC116" s="36">
        <f>AB116*14</f>
        <v>0</v>
      </c>
      <c r="AD116" s="71">
        <v>0</v>
      </c>
      <c r="AE116" s="108"/>
    </row>
    <row r="117" spans="1:31" x14ac:dyDescent="0.2">
      <c r="A117" s="2"/>
      <c r="B117" s="17">
        <v>24603</v>
      </c>
      <c r="C117" s="48" t="s">
        <v>220</v>
      </c>
      <c r="D117" s="102">
        <v>1</v>
      </c>
      <c r="E117" s="46" t="s">
        <v>0</v>
      </c>
      <c r="F117" s="106"/>
      <c r="G117" s="100">
        <v>1000</v>
      </c>
      <c r="H117" s="71">
        <v>0</v>
      </c>
      <c r="I117" s="36">
        <v>0</v>
      </c>
      <c r="J117" s="71">
        <v>0</v>
      </c>
      <c r="K117" s="36">
        <v>0</v>
      </c>
      <c r="L117" s="71">
        <v>1</v>
      </c>
      <c r="M117" s="36">
        <v>1000</v>
      </c>
      <c r="N117" s="71">
        <v>0</v>
      </c>
      <c r="O117" s="36">
        <v>0</v>
      </c>
      <c r="P117" s="71">
        <v>0</v>
      </c>
      <c r="Q117" s="36">
        <v>0</v>
      </c>
      <c r="R117" s="71">
        <v>0</v>
      </c>
      <c r="S117" s="36">
        <v>0</v>
      </c>
      <c r="T117" s="71">
        <v>0</v>
      </c>
      <c r="U117" s="36">
        <v>0</v>
      </c>
      <c r="V117" s="71">
        <v>0</v>
      </c>
      <c r="W117" s="36">
        <v>0</v>
      </c>
      <c r="X117" s="71">
        <v>0</v>
      </c>
      <c r="Y117" s="36">
        <v>0</v>
      </c>
      <c r="Z117" s="71">
        <v>0</v>
      </c>
      <c r="AA117" s="36">
        <v>0</v>
      </c>
      <c r="AB117" s="71">
        <v>0</v>
      </c>
      <c r="AC117" s="36">
        <v>0</v>
      </c>
      <c r="AD117" s="71">
        <v>0</v>
      </c>
      <c r="AE117" s="93">
        <v>0</v>
      </c>
    </row>
    <row r="118" spans="1:31" ht="16.5" customHeight="1" x14ac:dyDescent="0.2">
      <c r="A118" s="2"/>
      <c r="B118" s="11">
        <v>247</v>
      </c>
      <c r="C118" s="30" t="s">
        <v>61</v>
      </c>
      <c r="D118" s="61">
        <v>9</v>
      </c>
      <c r="E118" s="28" t="s">
        <v>0</v>
      </c>
      <c r="F118" s="107"/>
      <c r="G118" s="27">
        <v>7000</v>
      </c>
      <c r="H118" s="68"/>
      <c r="I118" s="25"/>
      <c r="J118" s="68"/>
      <c r="K118" s="25"/>
      <c r="L118" s="68"/>
      <c r="M118" s="25"/>
      <c r="N118" s="68"/>
      <c r="O118" s="25"/>
      <c r="P118" s="68"/>
      <c r="Q118" s="25"/>
      <c r="R118" s="68"/>
      <c r="S118" s="25"/>
      <c r="T118" s="68"/>
      <c r="U118" s="25"/>
      <c r="V118" s="68"/>
      <c r="W118" s="25"/>
      <c r="X118" s="68"/>
      <c r="Y118" s="25"/>
      <c r="Z118" s="68"/>
      <c r="AA118" s="25"/>
      <c r="AB118" s="68"/>
      <c r="AC118" s="25"/>
      <c r="AD118" s="68"/>
      <c r="AE118" s="62"/>
    </row>
    <row r="119" spans="1:31" ht="18.75" x14ac:dyDescent="0.2">
      <c r="A119" s="2"/>
      <c r="B119" s="17">
        <v>24702</v>
      </c>
      <c r="C119" s="48" t="s">
        <v>60</v>
      </c>
      <c r="D119" s="102">
        <v>8</v>
      </c>
      <c r="E119" s="46" t="s">
        <v>0</v>
      </c>
      <c r="F119" s="106"/>
      <c r="G119" s="100">
        <v>2000</v>
      </c>
      <c r="H119" s="71"/>
      <c r="I119" s="36"/>
      <c r="J119" s="71"/>
      <c r="K119" s="36"/>
      <c r="L119" s="71"/>
      <c r="M119" s="36"/>
      <c r="N119" s="71"/>
      <c r="O119" s="36"/>
      <c r="P119" s="71"/>
      <c r="Q119" s="36"/>
      <c r="R119" s="71"/>
      <c r="S119" s="36"/>
      <c r="T119" s="71"/>
      <c r="U119" s="36"/>
      <c r="V119" s="71"/>
      <c r="W119" s="36"/>
      <c r="X119" s="71"/>
      <c r="Y119" s="36"/>
      <c r="Z119" s="71"/>
      <c r="AA119" s="36"/>
      <c r="AB119" s="71"/>
      <c r="AC119" s="36"/>
      <c r="AD119" s="71"/>
      <c r="AE119" s="93"/>
    </row>
    <row r="120" spans="1:31" x14ac:dyDescent="0.2">
      <c r="A120" s="2"/>
      <c r="B120" s="17"/>
      <c r="C120" s="207" t="s">
        <v>59</v>
      </c>
      <c r="D120" s="208">
        <v>8</v>
      </c>
      <c r="E120" s="209" t="s">
        <v>0</v>
      </c>
      <c r="F120" s="210">
        <v>250</v>
      </c>
      <c r="G120" s="211">
        <v>2000</v>
      </c>
      <c r="H120" s="71">
        <v>2</v>
      </c>
      <c r="I120" s="36">
        <v>500</v>
      </c>
      <c r="J120" s="71">
        <v>2</v>
      </c>
      <c r="K120" s="36">
        <v>500</v>
      </c>
      <c r="L120" s="71">
        <v>0</v>
      </c>
      <c r="M120" s="36">
        <v>0</v>
      </c>
      <c r="N120" s="71">
        <v>2</v>
      </c>
      <c r="O120" s="36">
        <v>500</v>
      </c>
      <c r="P120" s="71">
        <v>0</v>
      </c>
      <c r="Q120" s="36">
        <v>0</v>
      </c>
      <c r="R120" s="71">
        <v>0</v>
      </c>
      <c r="S120" s="36">
        <v>0</v>
      </c>
      <c r="T120" s="71">
        <v>2</v>
      </c>
      <c r="U120" s="36">
        <v>500</v>
      </c>
      <c r="V120" s="71">
        <v>0</v>
      </c>
      <c r="W120" s="36">
        <v>0</v>
      </c>
      <c r="X120" s="71">
        <v>0</v>
      </c>
      <c r="Y120" s="36">
        <v>0</v>
      </c>
      <c r="Z120" s="71">
        <v>0</v>
      </c>
      <c r="AA120" s="36">
        <v>0</v>
      </c>
      <c r="AB120" s="71">
        <v>0</v>
      </c>
      <c r="AC120" s="36">
        <v>0</v>
      </c>
      <c r="AD120" s="71">
        <f>-AF120</f>
        <v>0</v>
      </c>
      <c r="AE120" s="93">
        <v>0</v>
      </c>
    </row>
    <row r="121" spans="1:31" ht="18.75" x14ac:dyDescent="0.2">
      <c r="A121" s="2"/>
      <c r="B121" s="17">
        <v>24703</v>
      </c>
      <c r="C121" s="183" t="s">
        <v>221</v>
      </c>
      <c r="D121" s="102">
        <v>1</v>
      </c>
      <c r="E121" s="46" t="s">
        <v>0</v>
      </c>
      <c r="F121" s="106"/>
      <c r="G121" s="100">
        <v>5000</v>
      </c>
      <c r="H121" s="71">
        <v>0</v>
      </c>
      <c r="I121" s="36">
        <v>0</v>
      </c>
      <c r="J121" s="71">
        <v>1</v>
      </c>
      <c r="K121" s="36">
        <v>5000</v>
      </c>
      <c r="L121" s="71">
        <v>0</v>
      </c>
      <c r="M121" s="36">
        <v>0</v>
      </c>
      <c r="N121" s="71">
        <v>0</v>
      </c>
      <c r="O121" s="36">
        <v>0</v>
      </c>
      <c r="P121" s="71">
        <v>0</v>
      </c>
      <c r="Q121" s="36">
        <v>0</v>
      </c>
      <c r="R121" s="71">
        <v>0</v>
      </c>
      <c r="S121" s="36">
        <v>0</v>
      </c>
      <c r="T121" s="71">
        <v>0</v>
      </c>
      <c r="U121" s="36">
        <v>0</v>
      </c>
      <c r="V121" s="71">
        <v>0</v>
      </c>
      <c r="W121" s="36">
        <v>0</v>
      </c>
      <c r="X121" s="71">
        <v>0</v>
      </c>
      <c r="Y121" s="36">
        <v>0</v>
      </c>
      <c r="Z121" s="71">
        <v>0</v>
      </c>
      <c r="AA121" s="36">
        <v>0</v>
      </c>
      <c r="AB121" s="71">
        <v>0</v>
      </c>
      <c r="AC121" s="36">
        <v>0</v>
      </c>
      <c r="AD121" s="71">
        <v>0</v>
      </c>
      <c r="AE121" s="93">
        <v>0</v>
      </c>
    </row>
    <row r="122" spans="1:31" x14ac:dyDescent="0.2">
      <c r="A122" s="2"/>
      <c r="B122" s="11">
        <v>248</v>
      </c>
      <c r="C122" s="30" t="s">
        <v>58</v>
      </c>
      <c r="D122" s="29">
        <v>2</v>
      </c>
      <c r="E122" s="28" t="s">
        <v>37</v>
      </c>
      <c r="F122" s="28"/>
      <c r="G122" s="27">
        <v>8400</v>
      </c>
      <c r="H122" s="97"/>
      <c r="I122" s="25"/>
      <c r="J122" s="86"/>
      <c r="K122" s="25"/>
      <c r="L122" s="68"/>
      <c r="M122" s="25"/>
      <c r="N122" s="25"/>
      <c r="O122" s="25"/>
      <c r="P122" s="25"/>
      <c r="Q122" s="25"/>
      <c r="R122" s="25"/>
      <c r="S122" s="25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3"/>
    </row>
    <row r="123" spans="1:31" ht="18.75" x14ac:dyDescent="0.2">
      <c r="A123" s="2"/>
      <c r="B123" s="17">
        <v>24801</v>
      </c>
      <c r="C123" s="48" t="s">
        <v>204</v>
      </c>
      <c r="D123" s="47">
        <v>1</v>
      </c>
      <c r="E123" s="46" t="s">
        <v>0</v>
      </c>
      <c r="F123" s="46"/>
      <c r="G123" s="150">
        <v>5000</v>
      </c>
      <c r="H123" s="76">
        <v>1</v>
      </c>
      <c r="I123" s="36">
        <v>5000</v>
      </c>
      <c r="J123" s="174">
        <v>0</v>
      </c>
      <c r="K123" s="36">
        <v>0</v>
      </c>
      <c r="L123" s="71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45">
        <v>0</v>
      </c>
    </row>
    <row r="124" spans="1:31" ht="18.75" x14ac:dyDescent="0.2">
      <c r="A124" s="2"/>
      <c r="B124" s="17">
        <v>24807</v>
      </c>
      <c r="C124" s="48" t="s">
        <v>57</v>
      </c>
      <c r="D124" s="47">
        <v>1</v>
      </c>
      <c r="E124" s="46" t="s">
        <v>0</v>
      </c>
      <c r="F124" s="46"/>
      <c r="G124" s="100">
        <v>3400</v>
      </c>
      <c r="H124" s="105"/>
      <c r="I124" s="36"/>
      <c r="J124" s="43"/>
      <c r="K124" s="36"/>
      <c r="L124" s="71"/>
      <c r="M124" s="36"/>
      <c r="N124" s="36"/>
      <c r="O124" s="36"/>
      <c r="P124" s="36"/>
      <c r="Q124" s="36"/>
      <c r="R124" s="36"/>
      <c r="S124" s="36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45"/>
    </row>
    <row r="125" spans="1:31" x14ac:dyDescent="0.2">
      <c r="A125" s="2"/>
      <c r="B125" s="40"/>
      <c r="C125" s="72" t="s">
        <v>56</v>
      </c>
      <c r="D125" s="39">
        <f>H125+J125+L125+N125+P125+R125+T125+V125+X125+Z125+AB125+AD125</f>
        <v>1</v>
      </c>
      <c r="E125" s="38" t="s">
        <v>6</v>
      </c>
      <c r="F125" s="42">
        <v>3400</v>
      </c>
      <c r="G125" s="36">
        <v>3400</v>
      </c>
      <c r="H125" s="71">
        <v>1</v>
      </c>
      <c r="I125" s="36">
        <v>3400</v>
      </c>
      <c r="J125" s="71">
        <v>0</v>
      </c>
      <c r="K125" s="36">
        <v>0</v>
      </c>
      <c r="L125" s="71">
        <v>0</v>
      </c>
      <c r="M125" s="36">
        <v>0</v>
      </c>
      <c r="N125" s="71">
        <v>0</v>
      </c>
      <c r="O125" s="36">
        <v>0</v>
      </c>
      <c r="P125" s="71">
        <v>0</v>
      </c>
      <c r="Q125" s="36">
        <v>0</v>
      </c>
      <c r="R125" s="71">
        <v>0</v>
      </c>
      <c r="S125" s="36">
        <v>0</v>
      </c>
      <c r="T125" s="71">
        <v>0</v>
      </c>
      <c r="U125" s="36">
        <v>0</v>
      </c>
      <c r="V125" s="71">
        <v>0</v>
      </c>
      <c r="W125" s="36">
        <v>0</v>
      </c>
      <c r="X125" s="71">
        <v>0</v>
      </c>
      <c r="Y125" s="36">
        <v>0</v>
      </c>
      <c r="Z125" s="71">
        <v>0</v>
      </c>
      <c r="AA125" s="36">
        <v>0</v>
      </c>
      <c r="AB125" s="71">
        <v>0</v>
      </c>
      <c r="AC125" s="36">
        <v>0</v>
      </c>
      <c r="AD125" s="71">
        <v>0</v>
      </c>
      <c r="AE125" s="93">
        <v>0</v>
      </c>
    </row>
    <row r="126" spans="1:31" ht="22.5" customHeight="1" x14ac:dyDescent="0.2">
      <c r="A126" s="2"/>
      <c r="B126" s="11">
        <v>249</v>
      </c>
      <c r="C126" s="30" t="s">
        <v>55</v>
      </c>
      <c r="D126" s="29">
        <v>19</v>
      </c>
      <c r="E126" s="28" t="s">
        <v>0</v>
      </c>
      <c r="F126" s="28"/>
      <c r="G126" s="168">
        <v>53000</v>
      </c>
      <c r="H126" s="97"/>
      <c r="I126" s="25"/>
      <c r="J126" s="86"/>
      <c r="K126" s="25"/>
      <c r="L126" s="68"/>
      <c r="M126" s="25"/>
      <c r="N126" s="25"/>
      <c r="O126" s="25"/>
      <c r="P126" s="25"/>
      <c r="Q126" s="25"/>
      <c r="R126" s="25"/>
      <c r="S126" s="25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3"/>
    </row>
    <row r="127" spans="1:31" ht="18.75" x14ac:dyDescent="0.2">
      <c r="A127" s="2"/>
      <c r="B127" s="17">
        <v>24901</v>
      </c>
      <c r="C127" s="48" t="s">
        <v>54</v>
      </c>
      <c r="D127" s="47">
        <v>8</v>
      </c>
      <c r="E127" s="46" t="s">
        <v>0</v>
      </c>
      <c r="F127" s="46"/>
      <c r="G127" s="100">
        <v>2000</v>
      </c>
      <c r="H127" s="105"/>
      <c r="I127" s="36"/>
      <c r="J127" s="43"/>
      <c r="K127" s="36"/>
      <c r="L127" s="71"/>
      <c r="M127" s="36"/>
      <c r="N127" s="36"/>
      <c r="O127" s="36"/>
      <c r="P127" s="36"/>
      <c r="Q127" s="36"/>
      <c r="R127" s="36"/>
      <c r="S127" s="36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45"/>
    </row>
    <row r="128" spans="1:31" x14ac:dyDescent="0.2">
      <c r="A128" s="2"/>
      <c r="B128" s="40"/>
      <c r="C128" s="72" t="s">
        <v>53</v>
      </c>
      <c r="D128" s="39">
        <v>2</v>
      </c>
      <c r="E128" s="38" t="s">
        <v>51</v>
      </c>
      <c r="F128" s="42">
        <v>500</v>
      </c>
      <c r="G128" s="36">
        <v>1000</v>
      </c>
      <c r="H128" s="71">
        <v>0</v>
      </c>
      <c r="I128" s="36">
        <v>0</v>
      </c>
      <c r="J128" s="71">
        <v>0</v>
      </c>
      <c r="K128" s="36">
        <v>0</v>
      </c>
      <c r="L128" s="71">
        <v>0</v>
      </c>
      <c r="M128" s="36">
        <v>0</v>
      </c>
      <c r="N128" s="71">
        <v>2</v>
      </c>
      <c r="O128" s="36">
        <v>1000</v>
      </c>
      <c r="P128" s="71">
        <v>0</v>
      </c>
      <c r="Q128" s="36">
        <v>0</v>
      </c>
      <c r="R128" s="71">
        <v>0</v>
      </c>
      <c r="S128" s="36">
        <v>0</v>
      </c>
      <c r="T128" s="71">
        <v>0</v>
      </c>
      <c r="U128" s="36">
        <v>0</v>
      </c>
      <c r="V128" s="71">
        <v>0</v>
      </c>
      <c r="W128" s="36">
        <v>0</v>
      </c>
      <c r="X128" s="71">
        <v>0</v>
      </c>
      <c r="Y128" s="36">
        <v>0</v>
      </c>
      <c r="Z128" s="71">
        <v>0</v>
      </c>
      <c r="AA128" s="36">
        <v>0</v>
      </c>
      <c r="AB128" s="71">
        <v>0</v>
      </c>
      <c r="AC128" s="36">
        <v>0</v>
      </c>
      <c r="AD128" s="71">
        <v>0</v>
      </c>
      <c r="AE128" s="93">
        <v>0</v>
      </c>
    </row>
    <row r="129" spans="1:31" x14ac:dyDescent="0.2">
      <c r="A129" s="2"/>
      <c r="B129" s="40"/>
      <c r="C129" s="72" t="s">
        <v>52</v>
      </c>
      <c r="D129" s="39">
        <v>2</v>
      </c>
      <c r="E129" s="38" t="s">
        <v>51</v>
      </c>
      <c r="F129" s="104">
        <v>500</v>
      </c>
      <c r="G129" s="36">
        <v>1000</v>
      </c>
      <c r="H129" s="71">
        <v>0</v>
      </c>
      <c r="I129" s="36">
        <v>0</v>
      </c>
      <c r="J129" s="71">
        <v>0</v>
      </c>
      <c r="K129" s="36">
        <v>0</v>
      </c>
      <c r="L129" s="71">
        <v>0</v>
      </c>
      <c r="M129" s="36">
        <v>0</v>
      </c>
      <c r="N129" s="71">
        <v>2</v>
      </c>
      <c r="O129" s="36">
        <v>1000</v>
      </c>
      <c r="P129" s="71">
        <v>0</v>
      </c>
      <c r="Q129" s="36">
        <v>0</v>
      </c>
      <c r="R129" s="71">
        <v>0</v>
      </c>
      <c r="S129" s="36">
        <v>0</v>
      </c>
      <c r="T129" s="71">
        <v>0</v>
      </c>
      <c r="U129" s="36">
        <v>0</v>
      </c>
      <c r="V129" s="71">
        <v>0</v>
      </c>
      <c r="W129" s="36">
        <v>0</v>
      </c>
      <c r="X129" s="71">
        <v>0</v>
      </c>
      <c r="Y129" s="36">
        <v>0</v>
      </c>
      <c r="Z129" s="71">
        <v>0</v>
      </c>
      <c r="AA129" s="36">
        <v>0</v>
      </c>
      <c r="AB129" s="71">
        <v>0</v>
      </c>
      <c r="AC129" s="36">
        <v>0</v>
      </c>
      <c r="AD129" s="71">
        <v>0</v>
      </c>
      <c r="AE129" s="93">
        <v>0</v>
      </c>
    </row>
    <row r="130" spans="1:31" ht="18.75" x14ac:dyDescent="0.2">
      <c r="A130" s="2"/>
      <c r="B130" s="17">
        <v>24903</v>
      </c>
      <c r="C130" s="183" t="s">
        <v>233</v>
      </c>
      <c r="D130" s="212">
        <v>1</v>
      </c>
      <c r="E130" s="186" t="s">
        <v>37</v>
      </c>
      <c r="F130" s="213"/>
      <c r="G130" s="195">
        <v>1000</v>
      </c>
      <c r="H130" s="71">
        <v>1</v>
      </c>
      <c r="I130" s="36">
        <v>1000</v>
      </c>
      <c r="J130" s="71">
        <v>0</v>
      </c>
      <c r="K130" s="36">
        <v>0</v>
      </c>
      <c r="L130" s="71">
        <v>0</v>
      </c>
      <c r="M130" s="36">
        <v>0</v>
      </c>
      <c r="N130" s="71">
        <v>0</v>
      </c>
      <c r="O130" s="36">
        <v>0</v>
      </c>
      <c r="P130" s="71">
        <v>0</v>
      </c>
      <c r="Q130" s="36">
        <v>0</v>
      </c>
      <c r="R130" s="71">
        <v>0</v>
      </c>
      <c r="S130" s="36">
        <v>0</v>
      </c>
      <c r="T130" s="71">
        <v>0</v>
      </c>
      <c r="U130" s="36">
        <v>0</v>
      </c>
      <c r="V130" s="71">
        <v>0</v>
      </c>
      <c r="W130" s="36">
        <v>0</v>
      </c>
      <c r="X130" s="71">
        <v>0</v>
      </c>
      <c r="Y130" s="36">
        <v>0</v>
      </c>
      <c r="Z130" s="71">
        <v>0</v>
      </c>
      <c r="AA130" s="36">
        <v>0</v>
      </c>
      <c r="AB130" s="71">
        <v>0</v>
      </c>
      <c r="AC130" s="36">
        <v>0</v>
      </c>
      <c r="AD130" s="71">
        <v>0</v>
      </c>
      <c r="AE130" s="93">
        <v>0</v>
      </c>
    </row>
    <row r="131" spans="1:31" ht="18.75" x14ac:dyDescent="0.2">
      <c r="A131" s="2"/>
      <c r="B131" s="17">
        <v>24904</v>
      </c>
      <c r="C131" s="48" t="s">
        <v>205</v>
      </c>
      <c r="D131" s="102">
        <v>10</v>
      </c>
      <c r="E131" s="46" t="s">
        <v>0</v>
      </c>
      <c r="F131" s="151"/>
      <c r="G131" s="169">
        <v>50000</v>
      </c>
      <c r="H131" s="71"/>
      <c r="I131" s="36"/>
      <c r="J131" s="71"/>
      <c r="K131" s="36"/>
      <c r="L131" s="71"/>
      <c r="M131" s="36"/>
      <c r="N131" s="71"/>
      <c r="O131" s="36"/>
      <c r="P131" s="71"/>
      <c r="Q131" s="36"/>
      <c r="R131" s="71"/>
      <c r="S131" s="36"/>
      <c r="T131" s="71"/>
      <c r="U131" s="36"/>
      <c r="V131" s="71"/>
      <c r="W131" s="36"/>
      <c r="X131" s="71"/>
      <c r="Y131" s="36"/>
      <c r="Z131" s="71"/>
      <c r="AA131" s="36"/>
      <c r="AB131" s="71"/>
      <c r="AC131" s="36"/>
      <c r="AD131" s="71"/>
      <c r="AE131" s="93"/>
    </row>
    <row r="132" spans="1:31" x14ac:dyDescent="0.2">
      <c r="A132" s="2"/>
      <c r="B132" s="40"/>
      <c r="C132" s="72" t="s">
        <v>206</v>
      </c>
      <c r="D132" s="39">
        <v>10</v>
      </c>
      <c r="E132" s="38" t="s">
        <v>50</v>
      </c>
      <c r="F132" s="42">
        <v>5000</v>
      </c>
      <c r="G132" s="36">
        <v>50000</v>
      </c>
      <c r="H132" s="71">
        <v>0</v>
      </c>
      <c r="I132" s="36">
        <v>0</v>
      </c>
      <c r="J132" s="71">
        <v>0</v>
      </c>
      <c r="K132" s="36">
        <v>0</v>
      </c>
      <c r="L132" s="71">
        <v>5</v>
      </c>
      <c r="M132" s="36">
        <v>25000</v>
      </c>
      <c r="N132" s="71">
        <v>0</v>
      </c>
      <c r="O132" s="36">
        <v>0</v>
      </c>
      <c r="P132" s="71">
        <v>0</v>
      </c>
      <c r="Q132" s="36">
        <v>0</v>
      </c>
      <c r="R132" s="71">
        <v>5</v>
      </c>
      <c r="S132" s="36">
        <v>25000</v>
      </c>
      <c r="T132" s="71">
        <v>0</v>
      </c>
      <c r="U132" s="36">
        <v>0</v>
      </c>
      <c r="V132" s="71">
        <v>0</v>
      </c>
      <c r="W132" s="36">
        <v>0</v>
      </c>
      <c r="X132" s="71">
        <v>0</v>
      </c>
      <c r="Y132" s="36">
        <v>0</v>
      </c>
      <c r="Z132" s="71">
        <v>0</v>
      </c>
      <c r="AA132" s="36">
        <v>0</v>
      </c>
      <c r="AB132" s="71">
        <v>0</v>
      </c>
      <c r="AC132" s="36">
        <v>0</v>
      </c>
      <c r="AD132" s="71">
        <v>0</v>
      </c>
      <c r="AE132" s="93">
        <v>0</v>
      </c>
    </row>
    <row r="133" spans="1:31" ht="22.5" customHeight="1" x14ac:dyDescent="0.2">
      <c r="A133" s="2"/>
      <c r="B133" s="22">
        <v>2500</v>
      </c>
      <c r="C133" s="32" t="s">
        <v>234</v>
      </c>
      <c r="D133" s="63">
        <v>2</v>
      </c>
      <c r="E133" s="92"/>
      <c r="F133" s="214"/>
      <c r="G133" s="49">
        <v>7000</v>
      </c>
      <c r="H133" s="204"/>
      <c r="I133" s="163"/>
      <c r="J133" s="204"/>
      <c r="K133" s="163"/>
      <c r="L133" s="204"/>
      <c r="M133" s="163"/>
      <c r="N133" s="204"/>
      <c r="O133" s="163"/>
      <c r="P133" s="204"/>
      <c r="Q133" s="163"/>
      <c r="R133" s="204"/>
      <c r="S133" s="163"/>
      <c r="T133" s="204"/>
      <c r="U133" s="163"/>
      <c r="V133" s="204"/>
      <c r="W133" s="163"/>
      <c r="X133" s="204"/>
      <c r="Y133" s="163"/>
      <c r="Z133" s="204"/>
      <c r="AA133" s="163"/>
      <c r="AB133" s="204"/>
      <c r="AC133" s="163"/>
      <c r="AD133" s="204"/>
      <c r="AE133" s="215"/>
    </row>
    <row r="134" spans="1:31" ht="18.75" x14ac:dyDescent="0.2">
      <c r="A134" s="2"/>
      <c r="B134" s="11">
        <v>252</v>
      </c>
      <c r="C134" s="30" t="s">
        <v>235</v>
      </c>
      <c r="D134" s="61">
        <v>1</v>
      </c>
      <c r="E134" s="28" t="s">
        <v>37</v>
      </c>
      <c r="F134" s="226"/>
      <c r="G134" s="27">
        <v>2000</v>
      </c>
      <c r="H134" s="68"/>
      <c r="I134" s="25"/>
      <c r="J134" s="68"/>
      <c r="K134" s="25"/>
      <c r="L134" s="68"/>
      <c r="M134" s="25"/>
      <c r="N134" s="68"/>
      <c r="O134" s="25"/>
      <c r="P134" s="68"/>
      <c r="Q134" s="25"/>
      <c r="R134" s="68"/>
      <c r="S134" s="25"/>
      <c r="T134" s="68"/>
      <c r="U134" s="25"/>
      <c r="V134" s="68"/>
      <c r="W134" s="25"/>
      <c r="X134" s="68"/>
      <c r="Y134" s="25"/>
      <c r="Z134" s="68"/>
      <c r="AA134" s="25"/>
      <c r="AB134" s="68"/>
      <c r="AC134" s="25"/>
      <c r="AD134" s="68"/>
      <c r="AE134" s="227"/>
    </row>
    <row r="135" spans="1:31" ht="18.75" x14ac:dyDescent="0.2">
      <c r="A135" s="2"/>
      <c r="B135" s="17">
        <v>25201</v>
      </c>
      <c r="C135" s="193" t="s">
        <v>235</v>
      </c>
      <c r="D135" s="194">
        <v>1</v>
      </c>
      <c r="E135" s="185" t="s">
        <v>50</v>
      </c>
      <c r="F135" s="203"/>
      <c r="G135" s="188">
        <v>2000</v>
      </c>
      <c r="H135" s="71">
        <v>1</v>
      </c>
      <c r="I135" s="36">
        <v>2000</v>
      </c>
      <c r="J135" s="71">
        <v>0</v>
      </c>
      <c r="K135" s="36">
        <v>0</v>
      </c>
      <c r="L135" s="71">
        <v>0</v>
      </c>
      <c r="M135" s="36">
        <v>0</v>
      </c>
      <c r="N135" s="71">
        <v>0</v>
      </c>
      <c r="O135" s="36">
        <v>0</v>
      </c>
      <c r="P135" s="71">
        <v>0</v>
      </c>
      <c r="Q135" s="36">
        <v>0</v>
      </c>
      <c r="R135" s="71">
        <v>0</v>
      </c>
      <c r="S135" s="36">
        <v>0</v>
      </c>
      <c r="T135" s="71">
        <v>0</v>
      </c>
      <c r="U135" s="36">
        <v>0</v>
      </c>
      <c r="V135" s="71">
        <v>0</v>
      </c>
      <c r="W135" s="36">
        <v>0</v>
      </c>
      <c r="X135" s="71">
        <v>0</v>
      </c>
      <c r="Y135" s="36">
        <v>0</v>
      </c>
      <c r="Z135" s="71">
        <v>0</v>
      </c>
      <c r="AA135" s="36">
        <v>0</v>
      </c>
      <c r="AB135" s="71">
        <v>0</v>
      </c>
      <c r="AC135" s="36">
        <v>0</v>
      </c>
      <c r="AD135" s="71">
        <v>0</v>
      </c>
      <c r="AE135" s="202">
        <v>0</v>
      </c>
    </row>
    <row r="136" spans="1:31" ht="18.75" x14ac:dyDescent="0.2">
      <c r="A136" s="2"/>
      <c r="B136" s="11">
        <v>256</v>
      </c>
      <c r="C136" s="30" t="s">
        <v>236</v>
      </c>
      <c r="D136" s="61">
        <v>1</v>
      </c>
      <c r="E136" s="28" t="s">
        <v>37</v>
      </c>
      <c r="F136" s="226"/>
      <c r="G136" s="27">
        <v>5000</v>
      </c>
      <c r="H136" s="68"/>
      <c r="I136" s="25"/>
      <c r="J136" s="68"/>
      <c r="K136" s="25"/>
      <c r="L136" s="68"/>
      <c r="M136" s="25"/>
      <c r="N136" s="68"/>
      <c r="O136" s="25"/>
      <c r="P136" s="68"/>
      <c r="Q136" s="25"/>
      <c r="R136" s="68"/>
      <c r="S136" s="25"/>
      <c r="T136" s="68"/>
      <c r="U136" s="25"/>
      <c r="V136" s="68"/>
      <c r="W136" s="25"/>
      <c r="X136" s="68"/>
      <c r="Y136" s="25"/>
      <c r="Z136" s="68"/>
      <c r="AA136" s="25"/>
      <c r="AB136" s="68"/>
      <c r="AC136" s="25"/>
      <c r="AD136" s="68"/>
      <c r="AE136" s="227"/>
    </row>
    <row r="137" spans="1:31" ht="18.75" x14ac:dyDescent="0.2">
      <c r="A137" s="2"/>
      <c r="B137" s="17">
        <v>25601</v>
      </c>
      <c r="C137" s="193" t="s">
        <v>236</v>
      </c>
      <c r="D137" s="194">
        <v>1</v>
      </c>
      <c r="E137" s="185" t="s">
        <v>50</v>
      </c>
      <c r="F137" s="203"/>
      <c r="G137" s="188">
        <v>5000</v>
      </c>
      <c r="H137" s="71">
        <v>1</v>
      </c>
      <c r="I137" s="36">
        <v>5000</v>
      </c>
      <c r="J137" s="71">
        <v>0</v>
      </c>
      <c r="K137" s="36">
        <v>0</v>
      </c>
      <c r="L137" s="71">
        <v>0</v>
      </c>
      <c r="M137" s="36">
        <v>0</v>
      </c>
      <c r="N137" s="71">
        <v>0</v>
      </c>
      <c r="O137" s="36">
        <v>0</v>
      </c>
      <c r="P137" s="71">
        <v>0</v>
      </c>
      <c r="Q137" s="36">
        <v>0</v>
      </c>
      <c r="R137" s="71">
        <v>0</v>
      </c>
      <c r="S137" s="36">
        <v>0</v>
      </c>
      <c r="T137" s="71">
        <v>0</v>
      </c>
      <c r="U137" s="36">
        <v>0</v>
      </c>
      <c r="V137" s="71">
        <v>0</v>
      </c>
      <c r="W137" s="36">
        <v>0</v>
      </c>
      <c r="X137" s="71">
        <v>0</v>
      </c>
      <c r="Y137" s="36">
        <v>0</v>
      </c>
      <c r="Z137" s="71">
        <v>0</v>
      </c>
      <c r="AA137" s="36">
        <v>0</v>
      </c>
      <c r="AB137" s="71">
        <v>0</v>
      </c>
      <c r="AC137" s="36">
        <v>0</v>
      </c>
      <c r="AD137" s="71">
        <v>0</v>
      </c>
      <c r="AE137" s="202">
        <v>0</v>
      </c>
    </row>
    <row r="138" spans="1:31" ht="22.5" customHeight="1" x14ac:dyDescent="0.2">
      <c r="A138" s="2"/>
      <c r="B138" s="22">
        <v>2600</v>
      </c>
      <c r="C138" s="32" t="s">
        <v>49</v>
      </c>
      <c r="D138" s="51">
        <v>65431</v>
      </c>
      <c r="E138" s="50" t="s">
        <v>0</v>
      </c>
      <c r="F138" s="50"/>
      <c r="G138" s="166">
        <v>1300000</v>
      </c>
      <c r="H138" s="231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3"/>
    </row>
    <row r="139" spans="1:31" x14ac:dyDescent="0.2">
      <c r="A139" s="2"/>
      <c r="B139" s="11">
        <v>261</v>
      </c>
      <c r="C139" s="30" t="s">
        <v>49</v>
      </c>
      <c r="D139" s="29">
        <v>65431</v>
      </c>
      <c r="E139" s="28" t="s">
        <v>43</v>
      </c>
      <c r="F139" s="28"/>
      <c r="G139" s="168">
        <v>1300000</v>
      </c>
      <c r="H139" s="68"/>
      <c r="I139" s="25"/>
      <c r="J139" s="68"/>
      <c r="K139" s="60"/>
      <c r="L139" s="68"/>
      <c r="M139" s="25"/>
      <c r="N139" s="68"/>
      <c r="O139" s="25"/>
      <c r="P139" s="68"/>
      <c r="Q139" s="25"/>
      <c r="R139" s="68"/>
      <c r="S139" s="25"/>
      <c r="T139" s="68"/>
      <c r="U139" s="25"/>
      <c r="V139" s="68"/>
      <c r="W139" s="25"/>
      <c r="X139" s="68"/>
      <c r="Y139" s="25"/>
      <c r="Z139" s="68"/>
      <c r="AA139" s="25"/>
      <c r="AB139" s="68"/>
      <c r="AC139" s="25"/>
      <c r="AD139" s="68"/>
      <c r="AE139" s="59"/>
    </row>
    <row r="140" spans="1:31" x14ac:dyDescent="0.2">
      <c r="A140" s="2"/>
      <c r="B140" s="17">
        <v>26101</v>
      </c>
      <c r="C140" s="48" t="s">
        <v>49</v>
      </c>
      <c r="D140" s="102">
        <v>65431</v>
      </c>
      <c r="E140" s="46"/>
      <c r="F140" s="101"/>
      <c r="G140" s="169">
        <v>1300000</v>
      </c>
      <c r="H140" s="71"/>
      <c r="I140" s="36"/>
      <c r="J140" s="71"/>
      <c r="K140" s="36"/>
      <c r="L140" s="71"/>
      <c r="M140" s="36"/>
      <c r="N140" s="71"/>
      <c r="O140" s="36"/>
      <c r="P140" s="71"/>
      <c r="Q140" s="36"/>
      <c r="R140" s="71"/>
      <c r="S140" s="36"/>
      <c r="T140" s="71"/>
      <c r="U140" s="36"/>
      <c r="V140" s="71"/>
      <c r="W140" s="36"/>
      <c r="X140" s="71"/>
      <c r="Y140" s="36"/>
      <c r="Z140" s="71"/>
      <c r="AA140" s="36"/>
      <c r="AB140" s="71"/>
      <c r="AC140" s="36"/>
      <c r="AD140" s="71"/>
      <c r="AE140" s="93"/>
    </row>
    <row r="141" spans="1:31" x14ac:dyDescent="0.2">
      <c r="A141" s="2"/>
      <c r="B141" s="17"/>
      <c r="C141" s="72" t="s">
        <v>48</v>
      </c>
      <c r="D141" s="39">
        <v>65215</v>
      </c>
      <c r="E141" s="38" t="s">
        <v>43</v>
      </c>
      <c r="F141" s="42">
        <v>19.8</v>
      </c>
      <c r="G141" s="58">
        <v>1291257</v>
      </c>
      <c r="H141" s="71">
        <v>1</v>
      </c>
      <c r="I141" s="58">
        <v>107600</v>
      </c>
      <c r="J141" s="71">
        <v>1</v>
      </c>
      <c r="K141" s="58">
        <v>107600</v>
      </c>
      <c r="L141" s="71">
        <v>1</v>
      </c>
      <c r="M141" s="58">
        <v>107600</v>
      </c>
      <c r="N141" s="175">
        <v>1</v>
      </c>
      <c r="O141" s="58">
        <v>107600</v>
      </c>
      <c r="P141" s="71">
        <v>1</v>
      </c>
      <c r="Q141" s="58">
        <v>107600</v>
      </c>
      <c r="R141" s="71">
        <v>1</v>
      </c>
      <c r="S141" s="58">
        <v>107600</v>
      </c>
      <c r="T141" s="71">
        <v>1</v>
      </c>
      <c r="U141" s="58">
        <v>107600</v>
      </c>
      <c r="V141" s="71">
        <v>1</v>
      </c>
      <c r="W141" s="58">
        <v>107600</v>
      </c>
      <c r="X141" s="71">
        <v>1</v>
      </c>
      <c r="Y141" s="58">
        <v>107600</v>
      </c>
      <c r="Z141" s="71">
        <v>1</v>
      </c>
      <c r="AA141" s="58">
        <v>107600</v>
      </c>
      <c r="AB141" s="71">
        <v>1</v>
      </c>
      <c r="AC141" s="58">
        <v>107600</v>
      </c>
      <c r="AD141" s="71">
        <v>1</v>
      </c>
      <c r="AE141" s="58">
        <v>107657</v>
      </c>
    </row>
    <row r="142" spans="1:31" x14ac:dyDescent="0.2">
      <c r="A142" s="2"/>
      <c r="B142" s="40"/>
      <c r="C142" s="72" t="s">
        <v>47</v>
      </c>
      <c r="D142" s="39">
        <v>65</v>
      </c>
      <c r="E142" s="38" t="s">
        <v>43</v>
      </c>
      <c r="F142" s="64">
        <v>55</v>
      </c>
      <c r="G142" s="36">
        <v>3575</v>
      </c>
      <c r="H142" s="71">
        <v>8</v>
      </c>
      <c r="I142" s="36">
        <v>440</v>
      </c>
      <c r="J142" s="71">
        <v>8</v>
      </c>
      <c r="K142" s="36">
        <v>440</v>
      </c>
      <c r="L142" s="71">
        <v>6</v>
      </c>
      <c r="M142" s="36">
        <v>330</v>
      </c>
      <c r="N142" s="71">
        <v>7</v>
      </c>
      <c r="O142" s="36">
        <v>385</v>
      </c>
      <c r="P142" s="71">
        <v>3</v>
      </c>
      <c r="Q142" s="36">
        <v>165</v>
      </c>
      <c r="R142" s="71">
        <v>4</v>
      </c>
      <c r="S142" s="36">
        <v>220</v>
      </c>
      <c r="T142" s="71">
        <v>4</v>
      </c>
      <c r="U142" s="36">
        <v>220</v>
      </c>
      <c r="V142" s="71">
        <v>5</v>
      </c>
      <c r="W142" s="36">
        <v>275</v>
      </c>
      <c r="X142" s="71">
        <v>9</v>
      </c>
      <c r="Y142" s="36">
        <v>495</v>
      </c>
      <c r="Z142" s="71">
        <v>4</v>
      </c>
      <c r="AA142" s="36">
        <v>220</v>
      </c>
      <c r="AB142" s="71">
        <v>3</v>
      </c>
      <c r="AC142" s="36">
        <v>165</v>
      </c>
      <c r="AD142" s="71">
        <v>4</v>
      </c>
      <c r="AE142" s="93">
        <v>220</v>
      </c>
    </row>
    <row r="143" spans="1:31" x14ac:dyDescent="0.2">
      <c r="A143" s="2"/>
      <c r="B143" s="40"/>
      <c r="C143" s="72" t="s">
        <v>46</v>
      </c>
      <c r="D143" s="39">
        <f>H143+J143+L143+N143+P143+R143+T143+V143+X143+Z143+AB143+AD143</f>
        <v>63</v>
      </c>
      <c r="E143" s="38" t="s">
        <v>43</v>
      </c>
      <c r="F143" s="64">
        <v>44</v>
      </c>
      <c r="G143" s="36">
        <f>I143+K143+M143+O143+Q143+S143+U143+W143+Y143+AA143+AC143+AE143</f>
        <v>2772</v>
      </c>
      <c r="H143" s="71">
        <v>9</v>
      </c>
      <c r="I143" s="36">
        <f>H143*44</f>
        <v>396</v>
      </c>
      <c r="J143" s="71">
        <v>11</v>
      </c>
      <c r="K143" s="36">
        <f>J143*44</f>
        <v>484</v>
      </c>
      <c r="L143" s="71">
        <v>6</v>
      </c>
      <c r="M143" s="36">
        <f>L143*44</f>
        <v>264</v>
      </c>
      <c r="N143" s="71">
        <v>6</v>
      </c>
      <c r="O143" s="36">
        <f>N143*44</f>
        <v>264</v>
      </c>
      <c r="P143" s="71">
        <v>4</v>
      </c>
      <c r="Q143" s="36">
        <f>P143*44</f>
        <v>176</v>
      </c>
      <c r="R143" s="71">
        <v>4</v>
      </c>
      <c r="S143" s="36">
        <f>R143*44</f>
        <v>176</v>
      </c>
      <c r="T143" s="71">
        <v>5</v>
      </c>
      <c r="U143" s="36">
        <f>T143*44</f>
        <v>220</v>
      </c>
      <c r="V143" s="71">
        <v>4</v>
      </c>
      <c r="W143" s="36">
        <f>V143*44</f>
        <v>176</v>
      </c>
      <c r="X143" s="71">
        <v>4</v>
      </c>
      <c r="Y143" s="36">
        <f>X143*44</f>
        <v>176</v>
      </c>
      <c r="Z143" s="71">
        <v>2</v>
      </c>
      <c r="AA143" s="36">
        <f>Z143*44</f>
        <v>88</v>
      </c>
      <c r="AB143" s="71">
        <v>3</v>
      </c>
      <c r="AC143" s="36">
        <f>AB143*44</f>
        <v>132</v>
      </c>
      <c r="AD143" s="71">
        <v>5</v>
      </c>
      <c r="AE143" s="93">
        <f>AD143*44</f>
        <v>220</v>
      </c>
    </row>
    <row r="144" spans="1:31" x14ac:dyDescent="0.2">
      <c r="A144" s="2"/>
      <c r="B144" s="40"/>
      <c r="C144" s="72" t="s">
        <v>45</v>
      </c>
      <c r="D144" s="39">
        <f>H144+J144+L144+N144+P144+R144+T144+V144+X144+Z144+AB144+AD144</f>
        <v>54</v>
      </c>
      <c r="E144" s="38" t="s">
        <v>43</v>
      </c>
      <c r="F144" s="64">
        <v>35</v>
      </c>
      <c r="G144" s="36">
        <f>I144+K144+M144+O144+Q144+S144+U144+W144+Y144+AA144+AC144+AE144</f>
        <v>1890</v>
      </c>
      <c r="H144" s="71">
        <v>7</v>
      </c>
      <c r="I144" s="36">
        <f>H144*35</f>
        <v>245</v>
      </c>
      <c r="J144" s="71">
        <v>6</v>
      </c>
      <c r="K144" s="36">
        <f>J144*35</f>
        <v>210</v>
      </c>
      <c r="L144" s="71">
        <v>7</v>
      </c>
      <c r="M144" s="36">
        <f>L144*35</f>
        <v>245</v>
      </c>
      <c r="N144" s="71">
        <v>3</v>
      </c>
      <c r="O144" s="36">
        <f>N144*35</f>
        <v>105</v>
      </c>
      <c r="P144" s="71">
        <v>2</v>
      </c>
      <c r="Q144" s="36">
        <f>P144*35</f>
        <v>70</v>
      </c>
      <c r="R144" s="71">
        <v>8</v>
      </c>
      <c r="S144" s="36">
        <f>R144*35</f>
        <v>280</v>
      </c>
      <c r="T144" s="71">
        <v>4</v>
      </c>
      <c r="U144" s="36">
        <f>T144*35</f>
        <v>140</v>
      </c>
      <c r="V144" s="71">
        <v>3</v>
      </c>
      <c r="W144" s="36">
        <f>V144*35</f>
        <v>105</v>
      </c>
      <c r="X144" s="71">
        <v>4</v>
      </c>
      <c r="Y144" s="36">
        <f>X144*35</f>
        <v>140</v>
      </c>
      <c r="Z144" s="71">
        <v>3</v>
      </c>
      <c r="AA144" s="36">
        <f>Z144*35</f>
        <v>105</v>
      </c>
      <c r="AB144" s="71">
        <v>4</v>
      </c>
      <c r="AC144" s="36">
        <f>AB144*35</f>
        <v>140</v>
      </c>
      <c r="AD144" s="71">
        <v>3</v>
      </c>
      <c r="AE144" s="93">
        <f>AD144*35</f>
        <v>105</v>
      </c>
    </row>
    <row r="145" spans="1:31" x14ac:dyDescent="0.2">
      <c r="A145" s="2"/>
      <c r="B145" s="44"/>
      <c r="C145" s="72" t="s">
        <v>44</v>
      </c>
      <c r="D145" s="39">
        <v>34</v>
      </c>
      <c r="E145" s="38" t="s">
        <v>43</v>
      </c>
      <c r="F145" s="64">
        <v>14.9</v>
      </c>
      <c r="G145" s="36">
        <v>506</v>
      </c>
      <c r="H145" s="71">
        <v>17</v>
      </c>
      <c r="I145" s="36">
        <v>253</v>
      </c>
      <c r="J145" s="71">
        <v>0</v>
      </c>
      <c r="K145" s="36">
        <v>0</v>
      </c>
      <c r="L145" s="71">
        <v>0</v>
      </c>
      <c r="M145" s="36">
        <v>0</v>
      </c>
      <c r="N145" s="71">
        <v>17</v>
      </c>
      <c r="O145" s="36">
        <v>253</v>
      </c>
      <c r="P145" s="71">
        <v>0</v>
      </c>
      <c r="Q145" s="36">
        <v>0</v>
      </c>
      <c r="R145" s="71">
        <v>0</v>
      </c>
      <c r="S145" s="36">
        <v>0</v>
      </c>
      <c r="T145" s="71">
        <v>0</v>
      </c>
      <c r="U145" s="36">
        <v>0</v>
      </c>
      <c r="V145" s="71">
        <v>0</v>
      </c>
      <c r="W145" s="36">
        <v>0</v>
      </c>
      <c r="X145" s="71">
        <v>0</v>
      </c>
      <c r="Y145" s="36">
        <v>0</v>
      </c>
      <c r="Z145" s="71">
        <v>0</v>
      </c>
      <c r="AA145" s="36">
        <v>0</v>
      </c>
      <c r="AB145" s="71">
        <v>0</v>
      </c>
      <c r="AC145" s="36">
        <v>0</v>
      </c>
      <c r="AD145" s="71">
        <v>0</v>
      </c>
      <c r="AE145" s="93">
        <v>0</v>
      </c>
    </row>
    <row r="146" spans="1:31" ht="24" customHeight="1" x14ac:dyDescent="0.2">
      <c r="A146" s="2"/>
      <c r="B146" s="22">
        <v>2700</v>
      </c>
      <c r="C146" s="32" t="s">
        <v>42</v>
      </c>
      <c r="D146" s="51">
        <v>1</v>
      </c>
      <c r="E146" s="50" t="s">
        <v>40</v>
      </c>
      <c r="F146" s="50"/>
      <c r="G146" s="166">
        <v>25000</v>
      </c>
      <c r="H146" s="229"/>
      <c r="I146" s="229"/>
      <c r="J146" s="229"/>
      <c r="K146" s="229"/>
      <c r="L146" s="229"/>
      <c r="M146" s="229"/>
      <c r="N146" s="229"/>
      <c r="O146" s="229"/>
      <c r="P146" s="229"/>
      <c r="Q146" s="229"/>
      <c r="R146" s="229"/>
      <c r="S146" s="229"/>
      <c r="T146" s="229"/>
      <c r="U146" s="229"/>
      <c r="V146" s="229"/>
      <c r="W146" s="229"/>
      <c r="X146" s="229"/>
      <c r="Y146" s="229"/>
      <c r="Z146" s="229"/>
      <c r="AA146" s="229"/>
      <c r="AB146" s="229"/>
      <c r="AC146" s="229"/>
      <c r="AD146" s="229"/>
      <c r="AE146" s="230"/>
    </row>
    <row r="147" spans="1:31" x14ac:dyDescent="0.2">
      <c r="A147" s="2"/>
      <c r="B147" s="11">
        <v>271</v>
      </c>
      <c r="C147" s="30" t="s">
        <v>41</v>
      </c>
      <c r="D147" s="29">
        <v>1</v>
      </c>
      <c r="E147" s="28" t="s">
        <v>40</v>
      </c>
      <c r="F147" s="28"/>
      <c r="G147" s="168">
        <v>25000</v>
      </c>
      <c r="H147" s="99"/>
      <c r="I147" s="25"/>
      <c r="J147" s="25"/>
      <c r="K147" s="25"/>
      <c r="L147" s="68"/>
      <c r="M147" s="25"/>
      <c r="N147" s="25"/>
      <c r="O147" s="25"/>
      <c r="P147" s="25"/>
      <c r="Q147" s="25"/>
      <c r="R147" s="25"/>
      <c r="S147" s="25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3"/>
    </row>
    <row r="148" spans="1:31" ht="18.75" x14ac:dyDescent="0.2">
      <c r="A148" s="2"/>
      <c r="B148" s="17">
        <v>27106</v>
      </c>
      <c r="C148" s="48" t="s">
        <v>39</v>
      </c>
      <c r="D148" s="39">
        <f>H148+J148+L148+N148+P148+R148+T148+V148+X148+Z148+AB148+AD148</f>
        <v>1</v>
      </c>
      <c r="E148" s="38" t="s">
        <v>6</v>
      </c>
      <c r="F148" s="38"/>
      <c r="G148" s="36">
        <v>25000</v>
      </c>
      <c r="H148" s="35">
        <v>1</v>
      </c>
      <c r="I148" s="36">
        <v>25000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  <c r="AD148" s="38">
        <v>0</v>
      </c>
      <c r="AE148" s="45">
        <v>0</v>
      </c>
    </row>
    <row r="149" spans="1:31" ht="22.5" customHeight="1" x14ac:dyDescent="0.2">
      <c r="A149" s="67"/>
      <c r="B149" s="22">
        <v>2900</v>
      </c>
      <c r="C149" s="32" t="s">
        <v>38</v>
      </c>
      <c r="D149" s="51">
        <v>11</v>
      </c>
      <c r="E149" s="98" t="s">
        <v>37</v>
      </c>
      <c r="F149" s="98"/>
      <c r="G149" s="170">
        <v>126000</v>
      </c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5"/>
    </row>
    <row r="150" spans="1:31" ht="18.75" x14ac:dyDescent="0.2">
      <c r="A150" s="2"/>
      <c r="B150" s="11">
        <v>292</v>
      </c>
      <c r="C150" s="30" t="s">
        <v>36</v>
      </c>
      <c r="D150" s="29">
        <v>1</v>
      </c>
      <c r="E150" s="28" t="s">
        <v>6</v>
      </c>
      <c r="F150" s="28"/>
      <c r="G150" s="27">
        <v>3000</v>
      </c>
      <c r="H150" s="97"/>
      <c r="I150" s="25"/>
      <c r="J150" s="86"/>
      <c r="K150" s="25"/>
      <c r="L150" s="68"/>
      <c r="M150" s="25"/>
      <c r="N150" s="25"/>
      <c r="O150" s="25"/>
      <c r="P150" s="25"/>
      <c r="Q150" s="25"/>
      <c r="R150" s="25"/>
      <c r="S150" s="25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3"/>
    </row>
    <row r="151" spans="1:31" ht="18.75" x14ac:dyDescent="0.2">
      <c r="A151" s="2"/>
      <c r="B151" s="17">
        <v>29202</v>
      </c>
      <c r="C151" s="48" t="s">
        <v>215</v>
      </c>
      <c r="D151" s="47">
        <v>1</v>
      </c>
      <c r="E151" s="95" t="s">
        <v>6</v>
      </c>
      <c r="F151" s="95"/>
      <c r="G151" s="148">
        <v>3000</v>
      </c>
      <c r="H151" s="35">
        <v>1</v>
      </c>
      <c r="I151" s="42">
        <v>3000</v>
      </c>
      <c r="J151" s="96">
        <v>0</v>
      </c>
      <c r="K151" s="96">
        <v>0</v>
      </c>
      <c r="L151" s="96">
        <v>0</v>
      </c>
      <c r="M151" s="96">
        <v>0</v>
      </c>
      <c r="N151" s="96">
        <v>0</v>
      </c>
      <c r="O151" s="96">
        <v>0</v>
      </c>
      <c r="P151" s="96">
        <v>0</v>
      </c>
      <c r="Q151" s="96">
        <v>0</v>
      </c>
      <c r="R151" s="96">
        <v>0</v>
      </c>
      <c r="S151" s="96">
        <v>0</v>
      </c>
      <c r="T151" s="96">
        <v>0</v>
      </c>
      <c r="U151" s="96">
        <v>0</v>
      </c>
      <c r="V151" s="96">
        <v>0</v>
      </c>
      <c r="W151" s="96">
        <v>0</v>
      </c>
      <c r="X151" s="96">
        <v>0</v>
      </c>
      <c r="Y151" s="96">
        <v>0</v>
      </c>
      <c r="Z151" s="96">
        <v>0</v>
      </c>
      <c r="AA151" s="96">
        <v>0</v>
      </c>
      <c r="AB151" s="96">
        <v>0</v>
      </c>
      <c r="AC151" s="96">
        <v>0</v>
      </c>
      <c r="AD151" s="96">
        <v>0</v>
      </c>
      <c r="AE151" s="164">
        <v>0</v>
      </c>
    </row>
    <row r="152" spans="1:31" ht="24.75" customHeight="1" x14ac:dyDescent="0.2">
      <c r="A152" s="2"/>
      <c r="B152" s="11">
        <v>294</v>
      </c>
      <c r="C152" s="30" t="s">
        <v>35</v>
      </c>
      <c r="D152" s="29">
        <v>2</v>
      </c>
      <c r="E152" s="28" t="s">
        <v>6</v>
      </c>
      <c r="F152" s="28"/>
      <c r="G152" s="27">
        <v>7000</v>
      </c>
      <c r="H152" s="68"/>
      <c r="I152" s="25"/>
      <c r="J152" s="68"/>
      <c r="K152" s="25"/>
      <c r="L152" s="68"/>
      <c r="M152" s="25"/>
      <c r="N152" s="68"/>
      <c r="O152" s="25"/>
      <c r="P152" s="68"/>
      <c r="Q152" s="25"/>
      <c r="R152" s="68"/>
      <c r="S152" s="25"/>
      <c r="T152" s="68"/>
      <c r="U152" s="25"/>
      <c r="V152" s="68"/>
      <c r="W152" s="25"/>
      <c r="X152" s="68"/>
      <c r="Y152" s="25"/>
      <c r="Z152" s="68"/>
      <c r="AA152" s="25"/>
      <c r="AB152" s="68"/>
      <c r="AC152" s="25"/>
      <c r="AD152" s="68"/>
      <c r="AE152" s="62"/>
    </row>
    <row r="153" spans="1:31" x14ac:dyDescent="0.2">
      <c r="A153" s="2"/>
      <c r="B153" s="17">
        <v>29401</v>
      </c>
      <c r="C153" s="48" t="s">
        <v>237</v>
      </c>
      <c r="D153" s="47">
        <v>1</v>
      </c>
      <c r="E153" s="46" t="s">
        <v>6</v>
      </c>
      <c r="F153" s="46"/>
      <c r="G153" s="100">
        <v>2000</v>
      </c>
      <c r="H153" s="71">
        <v>1</v>
      </c>
      <c r="I153" s="36">
        <v>2000</v>
      </c>
      <c r="J153" s="71">
        <v>0</v>
      </c>
      <c r="K153" s="36">
        <v>0</v>
      </c>
      <c r="L153" s="71">
        <v>0</v>
      </c>
      <c r="M153" s="36">
        <v>0</v>
      </c>
      <c r="N153" s="71">
        <v>0</v>
      </c>
      <c r="O153" s="36">
        <v>0</v>
      </c>
      <c r="P153" s="71">
        <v>0</v>
      </c>
      <c r="Q153" s="36">
        <v>0</v>
      </c>
      <c r="R153" s="71">
        <v>0</v>
      </c>
      <c r="S153" s="36">
        <v>0</v>
      </c>
      <c r="T153" s="71">
        <v>0</v>
      </c>
      <c r="U153" s="36">
        <v>0</v>
      </c>
      <c r="V153" s="71">
        <v>0</v>
      </c>
      <c r="W153" s="36">
        <v>0</v>
      </c>
      <c r="X153" s="71">
        <v>0</v>
      </c>
      <c r="Y153" s="36">
        <v>0</v>
      </c>
      <c r="Z153" s="71">
        <v>0</v>
      </c>
      <c r="AA153" s="36">
        <v>0</v>
      </c>
      <c r="AB153" s="71">
        <v>0</v>
      </c>
      <c r="AC153" s="36">
        <v>0</v>
      </c>
      <c r="AD153" s="71">
        <v>0</v>
      </c>
      <c r="AE153" s="93">
        <v>0</v>
      </c>
    </row>
    <row r="154" spans="1:31" ht="18.75" x14ac:dyDescent="0.2">
      <c r="A154" s="2"/>
      <c r="B154" s="17">
        <v>29403</v>
      </c>
      <c r="C154" s="48" t="s">
        <v>222</v>
      </c>
      <c r="D154" s="102">
        <v>1</v>
      </c>
      <c r="E154" s="46" t="s">
        <v>6</v>
      </c>
      <c r="F154" s="106"/>
      <c r="G154" s="100">
        <v>5000</v>
      </c>
      <c r="H154" s="71">
        <v>1</v>
      </c>
      <c r="I154" s="36">
        <v>5000</v>
      </c>
      <c r="J154" s="71">
        <v>0</v>
      </c>
      <c r="K154" s="36">
        <v>0</v>
      </c>
      <c r="L154" s="71">
        <v>0</v>
      </c>
      <c r="M154" s="36">
        <v>0</v>
      </c>
      <c r="N154" s="71">
        <v>0</v>
      </c>
      <c r="O154" s="36">
        <v>0</v>
      </c>
      <c r="P154" s="71">
        <v>0</v>
      </c>
      <c r="Q154" s="36">
        <v>0</v>
      </c>
      <c r="R154" s="71">
        <v>0</v>
      </c>
      <c r="S154" s="36">
        <v>0</v>
      </c>
      <c r="T154" s="71">
        <v>0</v>
      </c>
      <c r="U154" s="36">
        <v>0</v>
      </c>
      <c r="V154" s="71">
        <v>0</v>
      </c>
      <c r="W154" s="36">
        <v>0</v>
      </c>
      <c r="X154" s="71">
        <v>0</v>
      </c>
      <c r="Y154" s="36">
        <v>0</v>
      </c>
      <c r="Z154" s="71">
        <v>0</v>
      </c>
      <c r="AA154" s="36">
        <v>0</v>
      </c>
      <c r="AB154" s="71">
        <v>0</v>
      </c>
      <c r="AC154" s="36">
        <v>0</v>
      </c>
      <c r="AD154" s="71">
        <v>0</v>
      </c>
      <c r="AE154" s="93">
        <v>0</v>
      </c>
    </row>
    <row r="155" spans="1:31" ht="18.75" x14ac:dyDescent="0.2">
      <c r="A155" s="2"/>
      <c r="B155" s="11">
        <v>296</v>
      </c>
      <c r="C155" s="30" t="s">
        <v>34</v>
      </c>
      <c r="D155" s="61">
        <v>8</v>
      </c>
      <c r="E155" s="28" t="s">
        <v>0</v>
      </c>
      <c r="F155" s="94"/>
      <c r="G155" s="168">
        <v>116000</v>
      </c>
      <c r="H155" s="68"/>
      <c r="I155" s="25"/>
      <c r="J155" s="68"/>
      <c r="K155" s="25"/>
      <c r="L155" s="68"/>
      <c r="M155" s="25"/>
      <c r="N155" s="68"/>
      <c r="O155" s="25"/>
      <c r="P155" s="68"/>
      <c r="Q155" s="25"/>
      <c r="R155" s="68"/>
      <c r="S155" s="25"/>
      <c r="T155" s="68"/>
      <c r="U155" s="25"/>
      <c r="V155" s="68"/>
      <c r="W155" s="25"/>
      <c r="X155" s="68"/>
      <c r="Y155" s="25"/>
      <c r="Z155" s="68"/>
      <c r="AA155" s="25"/>
      <c r="AB155" s="68"/>
      <c r="AC155" s="25"/>
      <c r="AD155" s="68"/>
      <c r="AE155" s="62"/>
    </row>
    <row r="156" spans="1:31" ht="18.75" x14ac:dyDescent="0.2">
      <c r="A156" s="2"/>
      <c r="B156" s="17">
        <v>29601</v>
      </c>
      <c r="C156" s="48" t="s">
        <v>33</v>
      </c>
      <c r="D156" s="102">
        <v>2</v>
      </c>
      <c r="E156" s="46" t="s">
        <v>26</v>
      </c>
      <c r="F156" s="106"/>
      <c r="G156" s="100">
        <v>18000</v>
      </c>
      <c r="H156" s="71">
        <v>0</v>
      </c>
      <c r="I156" s="36">
        <v>0</v>
      </c>
      <c r="J156" s="71">
        <v>1</v>
      </c>
      <c r="K156" s="36">
        <v>9000</v>
      </c>
      <c r="L156" s="71">
        <v>0</v>
      </c>
      <c r="M156" s="36">
        <v>0</v>
      </c>
      <c r="N156" s="71">
        <v>0</v>
      </c>
      <c r="O156" s="36">
        <v>0</v>
      </c>
      <c r="P156" s="71">
        <v>1</v>
      </c>
      <c r="Q156" s="36">
        <v>9000</v>
      </c>
      <c r="R156" s="71">
        <v>0</v>
      </c>
      <c r="S156" s="36">
        <v>0</v>
      </c>
      <c r="T156" s="71">
        <v>0</v>
      </c>
      <c r="U156" s="36">
        <v>0</v>
      </c>
      <c r="V156" s="71">
        <v>0</v>
      </c>
      <c r="W156" s="36">
        <v>0</v>
      </c>
      <c r="X156" s="71">
        <v>0</v>
      </c>
      <c r="Y156" s="36">
        <v>0</v>
      </c>
      <c r="Z156" s="71">
        <v>0</v>
      </c>
      <c r="AA156" s="36">
        <v>0</v>
      </c>
      <c r="AB156" s="71">
        <v>0</v>
      </c>
      <c r="AC156" s="36">
        <v>0</v>
      </c>
      <c r="AD156" s="71">
        <v>0</v>
      </c>
      <c r="AE156" s="93">
        <v>0</v>
      </c>
    </row>
    <row r="157" spans="1:31" x14ac:dyDescent="0.2">
      <c r="A157" s="2"/>
      <c r="B157" s="17">
        <v>29602</v>
      </c>
      <c r="C157" s="48" t="s">
        <v>32</v>
      </c>
      <c r="D157" s="102">
        <v>2</v>
      </c>
      <c r="E157" s="46" t="s">
        <v>11</v>
      </c>
      <c r="F157" s="106"/>
      <c r="G157" s="169">
        <v>45000</v>
      </c>
      <c r="H157" s="71">
        <v>0</v>
      </c>
      <c r="I157" s="36">
        <v>0</v>
      </c>
      <c r="J157" s="71">
        <v>1</v>
      </c>
      <c r="K157" s="36">
        <v>22500</v>
      </c>
      <c r="L157" s="71">
        <v>0</v>
      </c>
      <c r="M157" s="36">
        <v>0</v>
      </c>
      <c r="N157" s="71">
        <v>0</v>
      </c>
      <c r="O157" s="36">
        <v>0</v>
      </c>
      <c r="P157" s="71">
        <v>1</v>
      </c>
      <c r="Q157" s="36">
        <v>22500</v>
      </c>
      <c r="R157" s="71">
        <v>0</v>
      </c>
      <c r="S157" s="36">
        <v>0</v>
      </c>
      <c r="T157" s="71">
        <v>0</v>
      </c>
      <c r="U157" s="36">
        <v>0</v>
      </c>
      <c r="V157" s="71">
        <v>0</v>
      </c>
      <c r="W157" s="36">
        <v>0</v>
      </c>
      <c r="X157" s="71">
        <v>0</v>
      </c>
      <c r="Y157" s="36">
        <v>0</v>
      </c>
      <c r="Z157" s="71">
        <v>0</v>
      </c>
      <c r="AA157" s="36">
        <v>0</v>
      </c>
      <c r="AB157" s="71">
        <v>0</v>
      </c>
      <c r="AC157" s="36">
        <v>0</v>
      </c>
      <c r="AD157" s="71">
        <v>0</v>
      </c>
      <c r="AE157" s="93">
        <v>0</v>
      </c>
    </row>
    <row r="158" spans="1:31" ht="21.75" customHeight="1" x14ac:dyDescent="0.2">
      <c r="A158" s="2"/>
      <c r="B158" s="17">
        <v>29603</v>
      </c>
      <c r="C158" s="48" t="s">
        <v>31</v>
      </c>
      <c r="D158" s="102">
        <v>2</v>
      </c>
      <c r="E158" s="46" t="s">
        <v>11</v>
      </c>
      <c r="F158" s="106"/>
      <c r="G158" s="100">
        <v>3000</v>
      </c>
      <c r="H158" s="71">
        <v>0</v>
      </c>
      <c r="I158" s="36">
        <v>0</v>
      </c>
      <c r="J158" s="71">
        <v>1</v>
      </c>
      <c r="K158" s="36">
        <v>1500</v>
      </c>
      <c r="L158" s="71">
        <v>0</v>
      </c>
      <c r="M158" s="36">
        <v>0</v>
      </c>
      <c r="N158" s="71">
        <v>0</v>
      </c>
      <c r="O158" s="36">
        <v>0</v>
      </c>
      <c r="P158" s="71">
        <v>1</v>
      </c>
      <c r="Q158" s="36">
        <v>1500</v>
      </c>
      <c r="R158" s="71">
        <v>0</v>
      </c>
      <c r="S158" s="36">
        <v>0</v>
      </c>
      <c r="T158" s="71">
        <v>0</v>
      </c>
      <c r="U158" s="36">
        <v>0</v>
      </c>
      <c r="V158" s="71">
        <v>0</v>
      </c>
      <c r="W158" s="36">
        <v>0</v>
      </c>
      <c r="X158" s="71">
        <v>0</v>
      </c>
      <c r="Y158" s="36">
        <v>0</v>
      </c>
      <c r="Z158" s="71">
        <v>0</v>
      </c>
      <c r="AA158" s="36">
        <v>0</v>
      </c>
      <c r="AB158" s="71">
        <v>0</v>
      </c>
      <c r="AC158" s="36">
        <v>0</v>
      </c>
      <c r="AD158" s="71">
        <v>0</v>
      </c>
      <c r="AE158" s="93">
        <v>0</v>
      </c>
    </row>
    <row r="159" spans="1:31" ht="18.75" x14ac:dyDescent="0.2">
      <c r="A159" s="2"/>
      <c r="B159" s="17">
        <v>29609</v>
      </c>
      <c r="C159" s="48" t="s">
        <v>30</v>
      </c>
      <c r="D159" s="102">
        <v>2</v>
      </c>
      <c r="E159" s="46" t="s">
        <v>11</v>
      </c>
      <c r="F159" s="106"/>
      <c r="G159" s="169">
        <v>50000</v>
      </c>
      <c r="H159" s="71">
        <v>0</v>
      </c>
      <c r="I159" s="36">
        <v>0</v>
      </c>
      <c r="J159" s="71">
        <v>1</v>
      </c>
      <c r="K159" s="36">
        <v>25000</v>
      </c>
      <c r="L159" s="71">
        <v>0</v>
      </c>
      <c r="M159" s="36">
        <v>0</v>
      </c>
      <c r="N159" s="71">
        <v>0</v>
      </c>
      <c r="O159" s="36">
        <v>0</v>
      </c>
      <c r="P159" s="71">
        <v>1</v>
      </c>
      <c r="Q159" s="36">
        <v>25000</v>
      </c>
      <c r="R159" s="71">
        <v>0</v>
      </c>
      <c r="S159" s="36">
        <v>0</v>
      </c>
      <c r="T159" s="71">
        <v>0</v>
      </c>
      <c r="U159" s="36">
        <v>0</v>
      </c>
      <c r="V159" s="71">
        <v>0</v>
      </c>
      <c r="W159" s="36">
        <v>0</v>
      </c>
      <c r="X159" s="71">
        <v>0</v>
      </c>
      <c r="Y159" s="36">
        <v>0</v>
      </c>
      <c r="Z159" s="71">
        <v>0</v>
      </c>
      <c r="AA159" s="36">
        <v>0</v>
      </c>
      <c r="AB159" s="71">
        <v>0</v>
      </c>
      <c r="AC159" s="36">
        <v>0</v>
      </c>
      <c r="AD159" s="71">
        <v>0</v>
      </c>
      <c r="AE159" s="93">
        <v>0</v>
      </c>
    </row>
    <row r="160" spans="1:31" ht="22.5" customHeight="1" x14ac:dyDescent="0.2">
      <c r="A160" s="2"/>
      <c r="B160" s="56">
        <v>3000</v>
      </c>
      <c r="C160" s="55" t="s">
        <v>29</v>
      </c>
      <c r="D160" s="54">
        <v>71</v>
      </c>
      <c r="E160" s="53" t="s">
        <v>10</v>
      </c>
      <c r="F160" s="53"/>
      <c r="G160" s="172">
        <v>2122735</v>
      </c>
      <c r="H160" s="242"/>
      <c r="I160" s="242"/>
      <c r="J160" s="242"/>
      <c r="K160" s="242"/>
      <c r="L160" s="242"/>
      <c r="M160" s="242"/>
      <c r="N160" s="242"/>
      <c r="O160" s="242"/>
      <c r="P160" s="242"/>
      <c r="Q160" s="242"/>
      <c r="R160" s="242"/>
      <c r="S160" s="242"/>
      <c r="T160" s="242"/>
      <c r="U160" s="242"/>
      <c r="V160" s="242"/>
      <c r="W160" s="242"/>
      <c r="X160" s="242"/>
      <c r="Y160" s="242"/>
      <c r="Z160" s="242"/>
      <c r="AA160" s="242"/>
      <c r="AB160" s="242"/>
      <c r="AC160" s="242"/>
      <c r="AD160" s="242"/>
      <c r="AE160" s="243"/>
    </row>
    <row r="161" spans="1:31" ht="21" customHeight="1" x14ac:dyDescent="0.2">
      <c r="A161" s="2"/>
      <c r="B161" s="22">
        <v>3100</v>
      </c>
      <c r="C161" s="32" t="s">
        <v>28</v>
      </c>
      <c r="D161" s="63">
        <v>44</v>
      </c>
      <c r="E161" s="92" t="s">
        <v>0</v>
      </c>
      <c r="F161" s="91"/>
      <c r="G161" s="166">
        <v>428000</v>
      </c>
      <c r="H161" s="231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5"/>
    </row>
    <row r="162" spans="1:31" x14ac:dyDescent="0.2">
      <c r="A162" s="2"/>
      <c r="B162" s="11">
        <v>311</v>
      </c>
      <c r="C162" s="90" t="s">
        <v>27</v>
      </c>
      <c r="D162" s="88">
        <v>6</v>
      </c>
      <c r="E162" s="89" t="s">
        <v>0</v>
      </c>
      <c r="F162" s="88"/>
      <c r="G162" s="171">
        <v>300000</v>
      </c>
      <c r="H162" s="26"/>
      <c r="I162" s="86"/>
      <c r="J162" s="26"/>
      <c r="K162" s="87"/>
      <c r="L162" s="26"/>
      <c r="M162" s="86"/>
      <c r="N162" s="26"/>
      <c r="O162" s="86"/>
      <c r="P162" s="26"/>
      <c r="Q162" s="86"/>
      <c r="R162" s="26"/>
      <c r="S162" s="86"/>
      <c r="T162" s="26"/>
      <c r="U162" s="86"/>
      <c r="V162" s="26"/>
      <c r="W162" s="86"/>
      <c r="X162" s="26"/>
      <c r="Y162" s="86"/>
      <c r="Z162" s="26"/>
      <c r="AA162" s="86"/>
      <c r="AB162" s="26"/>
      <c r="AC162" s="86"/>
      <c r="AD162" s="26"/>
      <c r="AE162" s="85"/>
    </row>
    <row r="163" spans="1:31" x14ac:dyDescent="0.2">
      <c r="A163" s="2"/>
      <c r="B163" s="17">
        <v>31101</v>
      </c>
      <c r="C163" s="84" t="s">
        <v>27</v>
      </c>
      <c r="D163" s="35">
        <v>6</v>
      </c>
      <c r="E163" s="83" t="s">
        <v>26</v>
      </c>
      <c r="F163" s="82"/>
      <c r="G163" s="43">
        <v>300000</v>
      </c>
      <c r="H163" s="35">
        <v>1</v>
      </c>
      <c r="I163" s="43">
        <v>50000</v>
      </c>
      <c r="J163" s="35">
        <v>0</v>
      </c>
      <c r="K163" s="81">
        <v>0</v>
      </c>
      <c r="L163" s="35">
        <v>1</v>
      </c>
      <c r="M163" s="43">
        <v>50000</v>
      </c>
      <c r="N163" s="35">
        <v>0</v>
      </c>
      <c r="O163" s="43">
        <v>0</v>
      </c>
      <c r="P163" s="35">
        <v>1</v>
      </c>
      <c r="Q163" s="43">
        <v>50000</v>
      </c>
      <c r="R163" s="35">
        <v>0</v>
      </c>
      <c r="S163" s="43">
        <v>0</v>
      </c>
      <c r="T163" s="35">
        <v>1</v>
      </c>
      <c r="U163" s="43">
        <v>50000</v>
      </c>
      <c r="V163" s="35">
        <v>0</v>
      </c>
      <c r="W163" s="43">
        <v>0</v>
      </c>
      <c r="X163" s="35">
        <v>1</v>
      </c>
      <c r="Y163" s="43">
        <v>50000</v>
      </c>
      <c r="Z163" s="35">
        <v>0</v>
      </c>
      <c r="AA163" s="43">
        <v>0</v>
      </c>
      <c r="AB163" s="35">
        <v>1</v>
      </c>
      <c r="AC163" s="43">
        <v>50000</v>
      </c>
      <c r="AD163" s="35">
        <v>0</v>
      </c>
      <c r="AE163" s="80">
        <v>0</v>
      </c>
    </row>
    <row r="164" spans="1:31" x14ac:dyDescent="0.2">
      <c r="A164" s="2"/>
      <c r="B164" s="11">
        <v>313</v>
      </c>
      <c r="C164" s="30" t="s">
        <v>25</v>
      </c>
      <c r="D164" s="29">
        <v>1</v>
      </c>
      <c r="E164" s="28" t="s">
        <v>0</v>
      </c>
      <c r="F164" s="28"/>
      <c r="G164" s="168">
        <v>14000</v>
      </c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8"/>
    </row>
    <row r="165" spans="1:31" x14ac:dyDescent="0.2">
      <c r="A165" s="2"/>
      <c r="B165" s="17">
        <v>31301</v>
      </c>
      <c r="C165" s="48" t="s">
        <v>24</v>
      </c>
      <c r="D165" s="77">
        <v>1</v>
      </c>
      <c r="E165" s="72" t="s">
        <v>23</v>
      </c>
      <c r="F165" s="48"/>
      <c r="G165" s="36">
        <v>14000</v>
      </c>
      <c r="H165" s="71">
        <v>1</v>
      </c>
      <c r="I165" s="36">
        <v>14000</v>
      </c>
      <c r="J165" s="43">
        <v>0</v>
      </c>
      <c r="K165" s="36">
        <v>0</v>
      </c>
      <c r="L165" s="71">
        <v>0</v>
      </c>
      <c r="M165" s="36">
        <v>0</v>
      </c>
      <c r="N165" s="71">
        <v>0</v>
      </c>
      <c r="O165" s="36">
        <v>0</v>
      </c>
      <c r="P165" s="71">
        <v>0</v>
      </c>
      <c r="Q165" s="36">
        <v>0</v>
      </c>
      <c r="R165" s="36">
        <v>0</v>
      </c>
      <c r="S165" s="36">
        <v>0</v>
      </c>
      <c r="T165" s="35">
        <v>0</v>
      </c>
      <c r="U165" s="35">
        <v>0</v>
      </c>
      <c r="V165" s="35">
        <v>0</v>
      </c>
      <c r="W165" s="35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35">
        <v>0</v>
      </c>
      <c r="AE165" s="34">
        <v>0</v>
      </c>
    </row>
    <row r="166" spans="1:31" x14ac:dyDescent="0.2">
      <c r="A166" s="2"/>
      <c r="B166" s="11">
        <v>314</v>
      </c>
      <c r="C166" s="30" t="s">
        <v>22</v>
      </c>
      <c r="D166" s="61">
        <v>12</v>
      </c>
      <c r="E166" s="30" t="s">
        <v>0</v>
      </c>
      <c r="F166" s="74"/>
      <c r="G166" s="168">
        <v>80000</v>
      </c>
      <c r="H166" s="68"/>
      <c r="I166" s="25"/>
      <c r="J166" s="68"/>
      <c r="K166" s="25"/>
      <c r="L166" s="68"/>
      <c r="M166" s="25"/>
      <c r="N166" s="68"/>
      <c r="O166" s="25"/>
      <c r="P166" s="68"/>
      <c r="Q166" s="25"/>
      <c r="R166" s="68"/>
      <c r="S166" s="25"/>
      <c r="T166" s="68"/>
      <c r="U166" s="25"/>
      <c r="V166" s="68"/>
      <c r="W166" s="25"/>
      <c r="X166" s="68"/>
      <c r="Y166" s="25"/>
      <c r="Z166" s="68"/>
      <c r="AA166" s="25"/>
      <c r="AB166" s="68"/>
      <c r="AC166" s="25"/>
      <c r="AD166" s="68"/>
      <c r="AE166" s="62"/>
    </row>
    <row r="167" spans="1:31" x14ac:dyDescent="0.2">
      <c r="A167" s="2"/>
      <c r="B167" s="17">
        <v>31401</v>
      </c>
      <c r="C167" s="48" t="s">
        <v>21</v>
      </c>
      <c r="D167" s="39">
        <v>12</v>
      </c>
      <c r="E167" s="72" t="s">
        <v>11</v>
      </c>
      <c r="F167" s="75"/>
      <c r="G167" s="36">
        <v>80000</v>
      </c>
      <c r="H167" s="71">
        <v>1</v>
      </c>
      <c r="I167" s="36">
        <v>6850</v>
      </c>
      <c r="J167" s="71">
        <v>1</v>
      </c>
      <c r="K167" s="36">
        <v>6650</v>
      </c>
      <c r="L167" s="71">
        <v>1</v>
      </c>
      <c r="M167" s="36">
        <v>6650</v>
      </c>
      <c r="N167" s="71">
        <v>1</v>
      </c>
      <c r="O167" s="36">
        <v>6650</v>
      </c>
      <c r="P167" s="71">
        <v>1</v>
      </c>
      <c r="Q167" s="36">
        <v>6650</v>
      </c>
      <c r="R167" s="71">
        <v>1</v>
      </c>
      <c r="S167" s="36">
        <v>6650</v>
      </c>
      <c r="T167" s="71">
        <v>1</v>
      </c>
      <c r="U167" s="36">
        <v>6650</v>
      </c>
      <c r="V167" s="71">
        <v>1</v>
      </c>
      <c r="W167" s="36">
        <v>6650</v>
      </c>
      <c r="X167" s="71">
        <v>1</v>
      </c>
      <c r="Y167" s="36">
        <v>6650</v>
      </c>
      <c r="Z167" s="71">
        <v>1</v>
      </c>
      <c r="AA167" s="36">
        <v>6650</v>
      </c>
      <c r="AB167" s="71">
        <v>1</v>
      </c>
      <c r="AC167" s="36">
        <v>6650</v>
      </c>
      <c r="AD167" s="71">
        <v>1</v>
      </c>
      <c r="AE167" s="36">
        <v>6650</v>
      </c>
    </row>
    <row r="168" spans="1:31" x14ac:dyDescent="0.2">
      <c r="A168" s="2"/>
      <c r="B168" s="11">
        <v>315</v>
      </c>
      <c r="C168" s="30" t="s">
        <v>20</v>
      </c>
      <c r="D168" s="61">
        <v>12</v>
      </c>
      <c r="E168" s="30" t="s">
        <v>0</v>
      </c>
      <c r="F168" s="74"/>
      <c r="G168" s="168">
        <v>10000</v>
      </c>
      <c r="H168" s="68"/>
      <c r="I168" s="25"/>
      <c r="J168" s="68"/>
      <c r="K168" s="25"/>
      <c r="L168" s="68"/>
      <c r="M168" s="25"/>
      <c r="N168" s="68"/>
      <c r="O168" s="25"/>
      <c r="P168" s="68"/>
      <c r="Q168" s="25"/>
      <c r="R168" s="68"/>
      <c r="S168" s="25"/>
      <c r="T168" s="68"/>
      <c r="U168" s="25"/>
      <c r="V168" s="68"/>
      <c r="W168" s="25"/>
      <c r="X168" s="68"/>
      <c r="Y168" s="25"/>
      <c r="Z168" s="68"/>
      <c r="AA168" s="25"/>
      <c r="AB168" s="68"/>
      <c r="AC168" s="25"/>
      <c r="AD168" s="68"/>
      <c r="AE168" s="62"/>
    </row>
    <row r="169" spans="1:31" x14ac:dyDescent="0.2">
      <c r="A169" s="2"/>
      <c r="B169" s="17">
        <v>31501</v>
      </c>
      <c r="C169" s="48" t="s">
        <v>20</v>
      </c>
      <c r="D169" s="39">
        <f>H169+J169+L169+N169+P169+R169+T169+V169+X169+Z169+AB169+AD169</f>
        <v>12</v>
      </c>
      <c r="E169" s="72" t="s">
        <v>11</v>
      </c>
      <c r="F169" s="72"/>
      <c r="G169" s="36">
        <v>10000</v>
      </c>
      <c r="H169" s="71">
        <v>1</v>
      </c>
      <c r="I169" s="36">
        <v>870</v>
      </c>
      <c r="J169" s="71">
        <v>1</v>
      </c>
      <c r="K169" s="36">
        <v>830</v>
      </c>
      <c r="L169" s="71">
        <v>1</v>
      </c>
      <c r="M169" s="36">
        <v>830</v>
      </c>
      <c r="N169" s="71">
        <v>1</v>
      </c>
      <c r="O169" s="36">
        <v>830</v>
      </c>
      <c r="P169" s="71">
        <v>1</v>
      </c>
      <c r="Q169" s="36">
        <v>830</v>
      </c>
      <c r="R169" s="71">
        <v>1</v>
      </c>
      <c r="S169" s="36">
        <v>830</v>
      </c>
      <c r="T169" s="71">
        <v>1</v>
      </c>
      <c r="U169" s="36">
        <v>830</v>
      </c>
      <c r="V169" s="71">
        <v>1</v>
      </c>
      <c r="W169" s="36">
        <v>830</v>
      </c>
      <c r="X169" s="71">
        <v>1</v>
      </c>
      <c r="Y169" s="36">
        <v>830</v>
      </c>
      <c r="Z169" s="71">
        <v>1</v>
      </c>
      <c r="AA169" s="36">
        <v>830</v>
      </c>
      <c r="AB169" s="71">
        <v>1</v>
      </c>
      <c r="AC169" s="36">
        <v>830</v>
      </c>
      <c r="AD169" s="71">
        <v>1</v>
      </c>
      <c r="AE169" s="36">
        <v>830</v>
      </c>
    </row>
    <row r="170" spans="1:31" ht="21" customHeight="1" x14ac:dyDescent="0.2">
      <c r="A170" s="2"/>
      <c r="B170" s="11">
        <v>317</v>
      </c>
      <c r="C170" s="30" t="s">
        <v>19</v>
      </c>
      <c r="D170" s="61">
        <v>1</v>
      </c>
      <c r="E170" s="30" t="s">
        <v>0</v>
      </c>
      <c r="F170" s="74"/>
      <c r="G170" s="168">
        <v>16000</v>
      </c>
      <c r="H170" s="68"/>
      <c r="I170" s="25"/>
      <c r="J170" s="73"/>
      <c r="K170" s="25"/>
      <c r="L170" s="68"/>
      <c r="M170" s="25"/>
      <c r="N170" s="73"/>
      <c r="O170" s="25"/>
      <c r="P170" s="68"/>
      <c r="Q170" s="25"/>
      <c r="R170" s="73"/>
      <c r="S170" s="25"/>
      <c r="T170" s="68"/>
      <c r="U170" s="25"/>
      <c r="V170" s="73"/>
      <c r="W170" s="25"/>
      <c r="X170" s="68"/>
      <c r="Y170" s="25"/>
      <c r="Z170" s="73"/>
      <c r="AA170" s="25"/>
      <c r="AB170" s="68"/>
      <c r="AC170" s="25"/>
      <c r="AD170" s="73"/>
      <c r="AE170" s="62"/>
    </row>
    <row r="171" spans="1:31" ht="21" customHeight="1" x14ac:dyDescent="0.2">
      <c r="A171" s="2"/>
      <c r="B171" s="17">
        <v>31701</v>
      </c>
      <c r="C171" s="48" t="s">
        <v>19</v>
      </c>
      <c r="D171" s="39">
        <v>1</v>
      </c>
      <c r="E171" s="72" t="s">
        <v>18</v>
      </c>
      <c r="F171" s="72"/>
      <c r="G171" s="36">
        <v>16000</v>
      </c>
      <c r="H171" s="71">
        <v>1</v>
      </c>
      <c r="I171" s="36">
        <v>16000</v>
      </c>
      <c r="J171" s="70">
        <v>0</v>
      </c>
      <c r="K171" s="43">
        <v>0</v>
      </c>
      <c r="L171" s="70">
        <v>0</v>
      </c>
      <c r="M171" s="43">
        <v>0</v>
      </c>
      <c r="N171" s="70">
        <v>0</v>
      </c>
      <c r="O171" s="43">
        <v>0</v>
      </c>
      <c r="P171" s="70">
        <v>0</v>
      </c>
      <c r="Q171" s="43">
        <v>0</v>
      </c>
      <c r="R171" s="70">
        <v>0</v>
      </c>
      <c r="S171" s="43">
        <v>0</v>
      </c>
      <c r="T171" s="70">
        <v>0</v>
      </c>
      <c r="U171" s="43">
        <v>0</v>
      </c>
      <c r="V171" s="70">
        <v>0</v>
      </c>
      <c r="W171" s="43">
        <v>0</v>
      </c>
      <c r="X171" s="70">
        <v>0</v>
      </c>
      <c r="Y171" s="43">
        <v>0</v>
      </c>
      <c r="Z171" s="70">
        <v>0</v>
      </c>
      <c r="AA171" s="43">
        <v>0</v>
      </c>
      <c r="AB171" s="70">
        <v>0</v>
      </c>
      <c r="AC171" s="43">
        <v>0</v>
      </c>
      <c r="AD171" s="70">
        <v>0</v>
      </c>
      <c r="AE171" s="69">
        <v>0</v>
      </c>
    </row>
    <row r="172" spans="1:31" x14ac:dyDescent="0.2">
      <c r="A172" s="2"/>
      <c r="B172" s="11">
        <v>318</v>
      </c>
      <c r="C172" s="30" t="s">
        <v>17</v>
      </c>
      <c r="D172" s="61">
        <v>12</v>
      </c>
      <c r="E172" s="30" t="s">
        <v>0</v>
      </c>
      <c r="F172" s="30"/>
      <c r="G172" s="27">
        <v>8000</v>
      </c>
      <c r="H172" s="68"/>
      <c r="I172" s="25"/>
      <c r="J172" s="68"/>
      <c r="K172" s="25"/>
      <c r="L172" s="68"/>
      <c r="M172" s="25"/>
      <c r="N172" s="68"/>
      <c r="O172" s="25"/>
      <c r="P172" s="68"/>
      <c r="Q172" s="25"/>
      <c r="R172" s="68"/>
      <c r="S172" s="25"/>
      <c r="T172" s="68"/>
      <c r="U172" s="25"/>
      <c r="V172" s="68"/>
      <c r="W172" s="25"/>
      <c r="X172" s="68"/>
      <c r="Y172" s="25"/>
      <c r="Z172" s="68"/>
      <c r="AA172" s="25"/>
      <c r="AB172" s="68"/>
      <c r="AC172" s="25"/>
      <c r="AD172" s="68"/>
      <c r="AE172" s="62"/>
    </row>
    <row r="173" spans="1:31" x14ac:dyDescent="0.2">
      <c r="A173" s="2"/>
      <c r="B173" s="17">
        <v>31801</v>
      </c>
      <c r="C173" s="48" t="s">
        <v>16</v>
      </c>
      <c r="D173" s="66">
        <v>12</v>
      </c>
      <c r="E173" s="38" t="s">
        <v>11</v>
      </c>
      <c r="F173" s="46"/>
      <c r="G173" s="65">
        <v>8000</v>
      </c>
      <c r="H173" s="35">
        <v>1</v>
      </c>
      <c r="I173" s="64">
        <v>740</v>
      </c>
      <c r="J173" s="35">
        <v>1</v>
      </c>
      <c r="K173" s="64">
        <v>660</v>
      </c>
      <c r="L173" s="35">
        <v>1</v>
      </c>
      <c r="M173" s="64">
        <v>660</v>
      </c>
      <c r="N173" s="35">
        <v>1</v>
      </c>
      <c r="O173" s="64">
        <v>660</v>
      </c>
      <c r="P173" s="35">
        <v>1</v>
      </c>
      <c r="Q173" s="64">
        <v>660</v>
      </c>
      <c r="R173" s="35">
        <v>1</v>
      </c>
      <c r="S173" s="64">
        <v>660</v>
      </c>
      <c r="T173" s="35">
        <v>1</v>
      </c>
      <c r="U173" s="64">
        <v>660</v>
      </c>
      <c r="V173" s="35">
        <v>1</v>
      </c>
      <c r="W173" s="64">
        <v>660</v>
      </c>
      <c r="X173" s="35">
        <v>1</v>
      </c>
      <c r="Y173" s="64">
        <v>660</v>
      </c>
      <c r="Z173" s="35">
        <v>1</v>
      </c>
      <c r="AA173" s="64">
        <v>660</v>
      </c>
      <c r="AB173" s="35">
        <v>1</v>
      </c>
      <c r="AC173" s="64">
        <v>660</v>
      </c>
      <c r="AD173" s="35">
        <v>1</v>
      </c>
      <c r="AE173" s="64">
        <v>660</v>
      </c>
    </row>
    <row r="174" spans="1:31" ht="22.5" customHeight="1" x14ac:dyDescent="0.2">
      <c r="A174" s="2"/>
      <c r="B174" s="22">
        <v>3200</v>
      </c>
      <c r="C174" s="32" t="s">
        <v>15</v>
      </c>
      <c r="D174" s="63">
        <v>27</v>
      </c>
      <c r="E174" s="50" t="s">
        <v>0</v>
      </c>
      <c r="F174" s="50"/>
      <c r="G174" s="173">
        <v>1694735</v>
      </c>
      <c r="H174" s="236"/>
      <c r="I174" s="237"/>
      <c r="J174" s="237"/>
      <c r="K174" s="237"/>
      <c r="L174" s="237"/>
      <c r="M174" s="237"/>
      <c r="N174" s="237"/>
      <c r="O174" s="237"/>
      <c r="P174" s="237"/>
      <c r="Q174" s="237"/>
      <c r="R174" s="237"/>
      <c r="S174" s="237"/>
      <c r="T174" s="237"/>
      <c r="U174" s="237"/>
      <c r="V174" s="237"/>
      <c r="W174" s="237"/>
      <c r="X174" s="237"/>
      <c r="Y174" s="237"/>
      <c r="Z174" s="237"/>
      <c r="AA174" s="237"/>
      <c r="AB174" s="237"/>
      <c r="AC174" s="237"/>
      <c r="AD174" s="237"/>
      <c r="AE174" s="238"/>
    </row>
    <row r="175" spans="1:31" x14ac:dyDescent="0.2">
      <c r="A175" s="2"/>
      <c r="B175" s="11">
        <v>322</v>
      </c>
      <c r="C175" s="30" t="s">
        <v>207</v>
      </c>
      <c r="D175" s="61">
        <v>12</v>
      </c>
      <c r="E175" s="28"/>
      <c r="F175" s="28"/>
      <c r="G175" s="168">
        <v>85000</v>
      </c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155"/>
    </row>
    <row r="176" spans="1:31" x14ac:dyDescent="0.2">
      <c r="A176" s="2"/>
      <c r="B176" s="17">
        <v>32201</v>
      </c>
      <c r="C176" s="72" t="s">
        <v>208</v>
      </c>
      <c r="D176" s="39">
        <v>12</v>
      </c>
      <c r="E176" s="38" t="s">
        <v>11</v>
      </c>
      <c r="F176" s="38"/>
      <c r="G176" s="36">
        <v>85000</v>
      </c>
      <c r="H176" s="41">
        <v>1</v>
      </c>
      <c r="I176" s="42">
        <v>8000</v>
      </c>
      <c r="J176" s="41">
        <v>1</v>
      </c>
      <c r="K176" s="42">
        <v>7000</v>
      </c>
      <c r="L176" s="41">
        <v>0</v>
      </c>
      <c r="M176" s="42">
        <v>7000</v>
      </c>
      <c r="N176" s="41">
        <v>0</v>
      </c>
      <c r="O176" s="42">
        <v>7000</v>
      </c>
      <c r="P176" s="41">
        <v>0</v>
      </c>
      <c r="Q176" s="42">
        <v>7000</v>
      </c>
      <c r="R176" s="41">
        <v>0</v>
      </c>
      <c r="S176" s="42">
        <v>7000</v>
      </c>
      <c r="T176" s="41">
        <v>0</v>
      </c>
      <c r="U176" s="42">
        <v>7000</v>
      </c>
      <c r="V176" s="41">
        <v>0</v>
      </c>
      <c r="W176" s="42">
        <v>7000</v>
      </c>
      <c r="X176" s="41">
        <v>0</v>
      </c>
      <c r="Y176" s="42">
        <v>7000</v>
      </c>
      <c r="Z176" s="42">
        <v>0</v>
      </c>
      <c r="AA176" s="42">
        <v>7000</v>
      </c>
      <c r="AB176" s="41">
        <v>0</v>
      </c>
      <c r="AC176" s="42">
        <v>7000</v>
      </c>
      <c r="AD176" s="41">
        <v>0</v>
      </c>
      <c r="AE176" s="42">
        <v>7000</v>
      </c>
    </row>
    <row r="177" spans="1:31" ht="27.75" x14ac:dyDescent="0.2">
      <c r="A177" s="2"/>
      <c r="B177" s="11">
        <v>323</v>
      </c>
      <c r="C177" s="30" t="s">
        <v>14</v>
      </c>
      <c r="D177" s="61">
        <v>12</v>
      </c>
      <c r="E177" s="28" t="s">
        <v>0</v>
      </c>
      <c r="F177" s="28"/>
      <c r="G177" s="168">
        <v>384000</v>
      </c>
      <c r="H177" s="26"/>
      <c r="I177" s="25"/>
      <c r="J177" s="26"/>
      <c r="K177" s="25"/>
      <c r="L177" s="26"/>
      <c r="M177" s="25"/>
      <c r="N177" s="26"/>
      <c r="O177" s="25"/>
      <c r="P177" s="26"/>
      <c r="Q177" s="25"/>
      <c r="R177" s="26"/>
      <c r="S177" s="25"/>
      <c r="T177" s="26"/>
      <c r="U177" s="25"/>
      <c r="V177" s="26"/>
      <c r="W177" s="25"/>
      <c r="X177" s="26"/>
      <c r="Y177" s="25"/>
      <c r="Z177" s="26"/>
      <c r="AA177" s="25"/>
      <c r="AB177" s="26"/>
      <c r="AC177" s="25"/>
      <c r="AD177" s="26"/>
      <c r="AE177" s="62"/>
    </row>
    <row r="178" spans="1:31" ht="18.75" x14ac:dyDescent="0.2">
      <c r="A178" s="67"/>
      <c r="B178" s="17">
        <v>32301</v>
      </c>
      <c r="C178" s="48" t="s">
        <v>209</v>
      </c>
      <c r="D178" s="39">
        <v>12</v>
      </c>
      <c r="E178" s="38" t="s">
        <v>11</v>
      </c>
      <c r="F178" s="46"/>
      <c r="G178" s="36">
        <v>384000</v>
      </c>
      <c r="H178" s="35">
        <v>1</v>
      </c>
      <c r="I178" s="36">
        <v>32000</v>
      </c>
      <c r="J178" s="35">
        <v>1</v>
      </c>
      <c r="K178" s="36">
        <v>32000</v>
      </c>
      <c r="L178" s="35">
        <v>1</v>
      </c>
      <c r="M178" s="36">
        <v>32000</v>
      </c>
      <c r="N178" s="35">
        <v>1</v>
      </c>
      <c r="O178" s="36">
        <v>32000</v>
      </c>
      <c r="P178" s="35">
        <v>1</v>
      </c>
      <c r="Q178" s="36">
        <v>32000</v>
      </c>
      <c r="R178" s="35">
        <v>1</v>
      </c>
      <c r="S178" s="36">
        <v>32000</v>
      </c>
      <c r="T178" s="35">
        <v>1</v>
      </c>
      <c r="U178" s="36">
        <v>32000</v>
      </c>
      <c r="V178" s="35">
        <v>1</v>
      </c>
      <c r="W178" s="36">
        <v>32000</v>
      </c>
      <c r="X178" s="35">
        <v>1</v>
      </c>
      <c r="Y178" s="36">
        <v>32000</v>
      </c>
      <c r="Z178" s="35">
        <v>1</v>
      </c>
      <c r="AA178" s="36">
        <v>32000</v>
      </c>
      <c r="AB178" s="35">
        <v>1</v>
      </c>
      <c r="AC178" s="36">
        <v>32000</v>
      </c>
      <c r="AD178" s="35">
        <v>1</v>
      </c>
      <c r="AE178" s="36">
        <v>32000</v>
      </c>
    </row>
    <row r="179" spans="1:31" ht="18.75" x14ac:dyDescent="0.2">
      <c r="A179" s="67"/>
      <c r="B179" s="11">
        <v>325</v>
      </c>
      <c r="C179" s="30" t="s">
        <v>13</v>
      </c>
      <c r="D179" s="61">
        <v>1</v>
      </c>
      <c r="E179" s="28" t="s">
        <v>0</v>
      </c>
      <c r="F179" s="28"/>
      <c r="G179" s="168">
        <v>600735</v>
      </c>
      <c r="H179" s="26"/>
      <c r="I179" s="25"/>
      <c r="J179" s="26"/>
      <c r="K179" s="60"/>
      <c r="L179" s="26"/>
      <c r="M179" s="25"/>
      <c r="N179" s="26"/>
      <c r="O179" s="25"/>
      <c r="P179" s="26"/>
      <c r="Q179" s="25"/>
      <c r="R179" s="26"/>
      <c r="S179" s="25"/>
      <c r="T179" s="26"/>
      <c r="U179" s="25"/>
      <c r="V179" s="26"/>
      <c r="W179" s="25"/>
      <c r="X179" s="26"/>
      <c r="Y179" s="25"/>
      <c r="Z179" s="26"/>
      <c r="AA179" s="25"/>
      <c r="AB179" s="26"/>
      <c r="AC179" s="25"/>
      <c r="AD179" s="26"/>
      <c r="AE179" s="59"/>
    </row>
    <row r="180" spans="1:31" ht="18.75" x14ac:dyDescent="0.2">
      <c r="A180" s="67"/>
      <c r="B180" s="17">
        <v>32501</v>
      </c>
      <c r="C180" s="48" t="s">
        <v>13</v>
      </c>
      <c r="D180" s="39">
        <v>1</v>
      </c>
      <c r="E180" s="38" t="s">
        <v>11</v>
      </c>
      <c r="F180" s="46"/>
      <c r="G180" s="36">
        <v>600735</v>
      </c>
      <c r="H180" s="35">
        <v>1</v>
      </c>
      <c r="I180" s="58">
        <v>600735</v>
      </c>
      <c r="J180" s="35">
        <v>0</v>
      </c>
      <c r="K180" s="58">
        <v>0</v>
      </c>
      <c r="L180" s="35">
        <v>0</v>
      </c>
      <c r="M180" s="36">
        <v>0</v>
      </c>
      <c r="N180" s="35">
        <v>0</v>
      </c>
      <c r="O180" s="36">
        <v>0</v>
      </c>
      <c r="P180" s="35">
        <v>0</v>
      </c>
      <c r="Q180" s="36">
        <v>0</v>
      </c>
      <c r="R180" s="35">
        <v>0</v>
      </c>
      <c r="S180" s="36">
        <v>0</v>
      </c>
      <c r="T180" s="35">
        <v>0</v>
      </c>
      <c r="U180" s="36">
        <v>0</v>
      </c>
      <c r="V180" s="35">
        <v>0</v>
      </c>
      <c r="W180" s="36">
        <v>0</v>
      </c>
      <c r="X180" s="35">
        <v>0</v>
      </c>
      <c r="Y180" s="36">
        <v>0</v>
      </c>
      <c r="Z180" s="35">
        <v>0</v>
      </c>
      <c r="AA180" s="36">
        <v>0</v>
      </c>
      <c r="AB180" s="35">
        <v>0</v>
      </c>
      <c r="AC180" s="36">
        <v>0</v>
      </c>
      <c r="AD180" s="35">
        <v>0</v>
      </c>
      <c r="AE180" s="57">
        <v>0</v>
      </c>
    </row>
    <row r="181" spans="1:31" ht="18.75" x14ac:dyDescent="0.2">
      <c r="A181" s="67"/>
      <c r="B181" s="11">
        <v>327</v>
      </c>
      <c r="C181" s="30" t="s">
        <v>223</v>
      </c>
      <c r="D181" s="61">
        <v>1</v>
      </c>
      <c r="E181" s="30" t="s">
        <v>0</v>
      </c>
      <c r="F181" s="30"/>
      <c r="G181" s="27">
        <v>25000</v>
      </c>
      <c r="H181" s="143"/>
      <c r="I181" s="27"/>
      <c r="J181" s="143"/>
      <c r="K181" s="27"/>
      <c r="L181" s="143"/>
      <c r="M181" s="27"/>
      <c r="N181" s="143"/>
      <c r="O181" s="27"/>
      <c r="P181" s="143"/>
      <c r="Q181" s="27"/>
      <c r="R181" s="143"/>
      <c r="S181" s="27"/>
      <c r="T181" s="143"/>
      <c r="U181" s="27"/>
      <c r="V181" s="143"/>
      <c r="W181" s="27"/>
      <c r="X181" s="143"/>
      <c r="Y181" s="27"/>
      <c r="Z181" s="143"/>
      <c r="AA181" s="27"/>
      <c r="AB181" s="143"/>
      <c r="AC181" s="27"/>
      <c r="AD181" s="143"/>
      <c r="AE181" s="144"/>
    </row>
    <row r="182" spans="1:31" x14ac:dyDescent="0.2">
      <c r="A182" s="67"/>
      <c r="B182" s="17">
        <v>32701</v>
      </c>
      <c r="C182" s="72" t="s">
        <v>224</v>
      </c>
      <c r="D182" s="39">
        <v>1</v>
      </c>
      <c r="E182" s="72" t="s">
        <v>11</v>
      </c>
      <c r="F182" s="72"/>
      <c r="G182" s="36">
        <v>25000</v>
      </c>
      <c r="H182" s="71">
        <v>1</v>
      </c>
      <c r="I182" s="36">
        <v>25000</v>
      </c>
      <c r="J182" s="71">
        <v>0</v>
      </c>
      <c r="K182" s="36">
        <v>0</v>
      </c>
      <c r="L182" s="71">
        <v>0</v>
      </c>
      <c r="M182" s="36">
        <v>0</v>
      </c>
      <c r="N182" s="71">
        <v>0</v>
      </c>
      <c r="O182" s="36">
        <v>0</v>
      </c>
      <c r="P182" s="71">
        <v>0</v>
      </c>
      <c r="Q182" s="36">
        <v>0</v>
      </c>
      <c r="R182" s="71">
        <v>0</v>
      </c>
      <c r="S182" s="36">
        <v>0</v>
      </c>
      <c r="T182" s="71">
        <v>0</v>
      </c>
      <c r="U182" s="36">
        <v>0</v>
      </c>
      <c r="V182" s="71">
        <v>0</v>
      </c>
      <c r="W182" s="36">
        <v>0</v>
      </c>
      <c r="X182" s="71">
        <v>0</v>
      </c>
      <c r="Y182" s="36">
        <v>0</v>
      </c>
      <c r="Z182" s="71">
        <v>0</v>
      </c>
      <c r="AA182" s="36">
        <v>0</v>
      </c>
      <c r="AB182" s="71">
        <v>0</v>
      </c>
      <c r="AC182" s="36">
        <v>0</v>
      </c>
      <c r="AD182" s="71">
        <v>0</v>
      </c>
      <c r="AE182" s="93">
        <v>0</v>
      </c>
    </row>
    <row r="183" spans="1:31" x14ac:dyDescent="0.2">
      <c r="A183" s="67"/>
      <c r="B183" s="11">
        <v>329</v>
      </c>
      <c r="C183" s="30" t="s">
        <v>12</v>
      </c>
      <c r="D183" s="61">
        <v>1</v>
      </c>
      <c r="E183" s="24" t="s">
        <v>0</v>
      </c>
      <c r="F183" s="28"/>
      <c r="G183" s="168">
        <v>600000</v>
      </c>
      <c r="H183" s="26"/>
      <c r="I183" s="25"/>
      <c r="J183" s="26"/>
      <c r="K183" s="60"/>
      <c r="L183" s="26"/>
      <c r="M183" s="25"/>
      <c r="N183" s="26"/>
      <c r="O183" s="25"/>
      <c r="P183" s="26"/>
      <c r="Q183" s="25"/>
      <c r="R183" s="26"/>
      <c r="S183" s="25"/>
      <c r="T183" s="26"/>
      <c r="U183" s="25"/>
      <c r="V183" s="26"/>
      <c r="W183" s="25"/>
      <c r="X183" s="26"/>
      <c r="Y183" s="25"/>
      <c r="Z183" s="26"/>
      <c r="AA183" s="25"/>
      <c r="AB183" s="26"/>
      <c r="AC183" s="25"/>
      <c r="AD183" s="26"/>
      <c r="AE183" s="59"/>
    </row>
    <row r="184" spans="1:31" s="191" customFormat="1" x14ac:dyDescent="0.2">
      <c r="A184" s="184"/>
      <c r="B184" s="192">
        <v>32901</v>
      </c>
      <c r="C184" s="183" t="s">
        <v>12</v>
      </c>
      <c r="D184" s="194">
        <v>1</v>
      </c>
      <c r="E184" s="185" t="s">
        <v>11</v>
      </c>
      <c r="F184" s="186"/>
      <c r="G184" s="188">
        <v>600000</v>
      </c>
      <c r="H184" s="187">
        <v>1</v>
      </c>
      <c r="I184" s="189">
        <v>600000</v>
      </c>
      <c r="J184" s="187">
        <v>0</v>
      </c>
      <c r="K184" s="189">
        <v>0</v>
      </c>
      <c r="L184" s="187">
        <v>0</v>
      </c>
      <c r="M184" s="188">
        <v>0</v>
      </c>
      <c r="N184" s="187">
        <v>0</v>
      </c>
      <c r="O184" s="188">
        <v>0</v>
      </c>
      <c r="P184" s="187">
        <v>0</v>
      </c>
      <c r="Q184" s="188">
        <v>0</v>
      </c>
      <c r="R184" s="187">
        <v>0</v>
      </c>
      <c r="S184" s="188">
        <v>0</v>
      </c>
      <c r="T184" s="187">
        <v>0</v>
      </c>
      <c r="U184" s="188">
        <v>0</v>
      </c>
      <c r="V184" s="187">
        <v>0</v>
      </c>
      <c r="W184" s="188">
        <v>0</v>
      </c>
      <c r="X184" s="187">
        <v>0</v>
      </c>
      <c r="Y184" s="188">
        <v>0</v>
      </c>
      <c r="Z184" s="187">
        <v>0</v>
      </c>
      <c r="AA184" s="188">
        <v>0</v>
      </c>
      <c r="AB184" s="187">
        <v>0</v>
      </c>
      <c r="AC184" s="188">
        <v>0</v>
      </c>
      <c r="AD184" s="187">
        <v>0</v>
      </c>
      <c r="AE184" s="190">
        <v>0</v>
      </c>
    </row>
    <row r="185" spans="1:31" s="191" customFormat="1" ht="22.5" customHeight="1" x14ac:dyDescent="0.2">
      <c r="A185" s="184"/>
      <c r="B185" s="165">
        <v>5000</v>
      </c>
      <c r="C185" s="216" t="s">
        <v>229</v>
      </c>
      <c r="D185" s="223">
        <v>7</v>
      </c>
      <c r="E185" s="217"/>
      <c r="F185" s="53"/>
      <c r="G185" s="52">
        <v>307062.81</v>
      </c>
      <c r="H185" s="218"/>
      <c r="I185" s="218"/>
      <c r="J185" s="218"/>
      <c r="K185" s="218"/>
      <c r="L185" s="218"/>
      <c r="M185" s="218"/>
      <c r="N185" s="218"/>
      <c r="O185" s="218"/>
      <c r="P185" s="218"/>
      <c r="Q185" s="218"/>
      <c r="R185" s="218"/>
      <c r="S185" s="218"/>
      <c r="T185" s="218"/>
      <c r="U185" s="218"/>
      <c r="V185" s="218"/>
      <c r="W185" s="218"/>
      <c r="X185" s="218"/>
      <c r="Y185" s="218"/>
      <c r="Z185" s="218"/>
      <c r="AA185" s="218"/>
      <c r="AB185" s="218"/>
      <c r="AC185" s="218"/>
      <c r="AD185" s="218"/>
      <c r="AE185" s="218"/>
    </row>
    <row r="186" spans="1:31" ht="22.5" customHeight="1" x14ac:dyDescent="0.2">
      <c r="A186" s="2"/>
      <c r="B186" s="219">
        <v>5100</v>
      </c>
      <c r="C186" s="32" t="s">
        <v>9</v>
      </c>
      <c r="D186" s="51">
        <v>3</v>
      </c>
      <c r="E186" s="50" t="s">
        <v>0</v>
      </c>
      <c r="F186" s="50"/>
      <c r="G186" s="166">
        <v>92000</v>
      </c>
      <c r="H186" s="239"/>
      <c r="I186" s="240"/>
      <c r="J186" s="240"/>
      <c r="K186" s="240"/>
      <c r="L186" s="240"/>
      <c r="M186" s="240"/>
      <c r="N186" s="240"/>
      <c r="O186" s="240"/>
      <c r="P186" s="240"/>
      <c r="Q186" s="240"/>
      <c r="R186" s="240"/>
      <c r="S186" s="240"/>
      <c r="T186" s="240"/>
      <c r="U186" s="240"/>
      <c r="V186" s="240"/>
      <c r="W186" s="240"/>
      <c r="X186" s="240"/>
      <c r="Y186" s="240"/>
      <c r="Z186" s="240"/>
      <c r="AA186" s="240"/>
      <c r="AB186" s="240"/>
      <c r="AC186" s="240"/>
      <c r="AD186" s="240"/>
      <c r="AE186" s="241"/>
    </row>
    <row r="187" spans="1:31" x14ac:dyDescent="0.2">
      <c r="A187" s="2"/>
      <c r="B187" s="11">
        <v>511</v>
      </c>
      <c r="C187" s="30" t="s">
        <v>210</v>
      </c>
      <c r="D187" s="29">
        <v>1</v>
      </c>
      <c r="E187" s="28" t="s">
        <v>0</v>
      </c>
      <c r="F187" s="28"/>
      <c r="G187" s="168">
        <v>30000</v>
      </c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  <c r="W187" s="178"/>
      <c r="X187" s="178"/>
      <c r="Y187" s="178"/>
      <c r="Z187" s="178"/>
      <c r="AA187" s="178"/>
      <c r="AB187" s="178"/>
      <c r="AC187" s="178"/>
      <c r="AD187" s="178"/>
      <c r="AE187" s="179"/>
    </row>
    <row r="188" spans="1:31" x14ac:dyDescent="0.2">
      <c r="A188" s="2"/>
      <c r="B188" s="17">
        <v>51107</v>
      </c>
      <c r="C188" s="72" t="s">
        <v>211</v>
      </c>
      <c r="D188" s="66">
        <v>1</v>
      </c>
      <c r="E188" s="38" t="s">
        <v>0</v>
      </c>
      <c r="F188" s="38"/>
      <c r="G188" s="36">
        <v>30000</v>
      </c>
      <c r="H188" s="35">
        <v>1</v>
      </c>
      <c r="I188" s="42">
        <v>30000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42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156">
        <v>0</v>
      </c>
      <c r="Y188" s="156">
        <v>0</v>
      </c>
      <c r="Z188" s="156">
        <v>0</v>
      </c>
      <c r="AA188" s="156">
        <v>0</v>
      </c>
      <c r="AB188" s="156">
        <v>0</v>
      </c>
      <c r="AC188" s="156">
        <v>0</v>
      </c>
      <c r="AD188" s="156">
        <v>0</v>
      </c>
      <c r="AE188" s="157">
        <v>0</v>
      </c>
    </row>
    <row r="189" spans="1:31" ht="21" customHeight="1" x14ac:dyDescent="0.2">
      <c r="A189" s="67"/>
      <c r="B189" s="11">
        <v>515</v>
      </c>
      <c r="C189" s="30" t="s">
        <v>8</v>
      </c>
      <c r="D189" s="29">
        <v>1</v>
      </c>
      <c r="E189" s="28" t="s">
        <v>0</v>
      </c>
      <c r="F189" s="28"/>
      <c r="G189" s="168">
        <v>60000</v>
      </c>
      <c r="H189" s="26"/>
      <c r="I189" s="25"/>
      <c r="J189" s="26"/>
      <c r="K189" s="25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3"/>
    </row>
    <row r="190" spans="1:31" x14ac:dyDescent="0.2">
      <c r="A190" s="67"/>
      <c r="B190" s="17">
        <v>51503</v>
      </c>
      <c r="C190" s="72" t="s">
        <v>7</v>
      </c>
      <c r="D190" s="47">
        <v>1</v>
      </c>
      <c r="E190" s="46" t="s">
        <v>0</v>
      </c>
      <c r="F190" s="46"/>
      <c r="G190" s="81">
        <v>60000</v>
      </c>
      <c r="H190" s="35">
        <v>1</v>
      </c>
      <c r="I190" s="37">
        <v>60000</v>
      </c>
      <c r="J190" s="35">
        <v>0</v>
      </c>
      <c r="K190" s="36">
        <v>0</v>
      </c>
      <c r="L190" s="35">
        <v>0</v>
      </c>
      <c r="M190" s="37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38">
        <v>0</v>
      </c>
      <c r="AE190" s="45">
        <v>0</v>
      </c>
    </row>
    <row r="191" spans="1:31" ht="18.75" x14ac:dyDescent="0.2">
      <c r="A191" s="2"/>
      <c r="B191" s="11">
        <v>519</v>
      </c>
      <c r="C191" s="30" t="s">
        <v>212</v>
      </c>
      <c r="D191" s="61">
        <v>1</v>
      </c>
      <c r="E191" s="28" t="s">
        <v>0</v>
      </c>
      <c r="F191" s="158"/>
      <c r="G191" s="168">
        <v>2000</v>
      </c>
      <c r="H191" s="88"/>
      <c r="I191" s="27"/>
      <c r="J191" s="88"/>
      <c r="K191" s="27"/>
      <c r="L191" s="88"/>
      <c r="M191" s="27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147"/>
    </row>
    <row r="192" spans="1:31" x14ac:dyDescent="0.2">
      <c r="A192" s="2"/>
      <c r="B192" s="17">
        <v>51908</v>
      </c>
      <c r="C192" s="38" t="s">
        <v>213</v>
      </c>
      <c r="D192" s="39">
        <v>1</v>
      </c>
      <c r="E192" s="38" t="s">
        <v>0</v>
      </c>
      <c r="F192" s="37"/>
      <c r="G192" s="36">
        <v>2000</v>
      </c>
      <c r="H192" s="35">
        <v>1</v>
      </c>
      <c r="I192" s="36">
        <v>2000</v>
      </c>
      <c r="J192" s="35">
        <v>0</v>
      </c>
      <c r="K192" s="36">
        <v>0</v>
      </c>
      <c r="L192" s="35">
        <v>0</v>
      </c>
      <c r="M192" s="36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0</v>
      </c>
      <c r="S192" s="35">
        <v>0</v>
      </c>
      <c r="T192" s="35">
        <v>0</v>
      </c>
      <c r="U192" s="35">
        <v>0</v>
      </c>
      <c r="V192" s="35">
        <v>0</v>
      </c>
      <c r="W192" s="35">
        <v>0</v>
      </c>
      <c r="X192" s="35">
        <v>0</v>
      </c>
      <c r="Y192" s="35">
        <v>0</v>
      </c>
      <c r="Z192" s="35">
        <v>0</v>
      </c>
      <c r="AA192" s="35">
        <v>0</v>
      </c>
      <c r="AB192" s="35">
        <v>0</v>
      </c>
      <c r="AC192" s="35">
        <v>0</v>
      </c>
      <c r="AD192" s="35">
        <v>0</v>
      </c>
      <c r="AE192" s="34">
        <v>0</v>
      </c>
    </row>
    <row r="193" spans="1:31" ht="21" customHeight="1" x14ac:dyDescent="0.2">
      <c r="A193" s="2"/>
      <c r="B193" s="22">
        <v>5400</v>
      </c>
      <c r="C193" s="32" t="s">
        <v>225</v>
      </c>
      <c r="D193" s="63">
        <v>1</v>
      </c>
      <c r="E193" s="50" t="s">
        <v>37</v>
      </c>
      <c r="F193" s="50"/>
      <c r="G193" s="49">
        <v>204000</v>
      </c>
      <c r="H193" s="220"/>
      <c r="I193" s="220"/>
      <c r="J193" s="220"/>
      <c r="K193" s="220"/>
      <c r="L193" s="220"/>
      <c r="M193" s="220"/>
      <c r="N193" s="220"/>
      <c r="O193" s="220"/>
      <c r="P193" s="220"/>
      <c r="Q193" s="220"/>
      <c r="R193" s="220"/>
      <c r="S193" s="220"/>
      <c r="T193" s="220"/>
      <c r="U193" s="220"/>
      <c r="V193" s="220"/>
      <c r="W193" s="220"/>
      <c r="X193" s="220"/>
      <c r="Y193" s="220"/>
      <c r="Z193" s="220"/>
      <c r="AA193" s="220"/>
      <c r="AB193" s="220"/>
      <c r="AC193" s="220"/>
      <c r="AD193" s="220"/>
      <c r="AE193" s="221"/>
    </row>
    <row r="194" spans="1:31" x14ac:dyDescent="0.2">
      <c r="A194" s="67"/>
      <c r="B194" s="11">
        <v>541</v>
      </c>
      <c r="C194" s="74" t="s">
        <v>225</v>
      </c>
      <c r="D194" s="29">
        <v>1</v>
      </c>
      <c r="E194" s="28" t="s">
        <v>37</v>
      </c>
      <c r="F194" s="28"/>
      <c r="G194" s="27">
        <v>204000</v>
      </c>
      <c r="H194" s="68"/>
      <c r="I194" s="222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8"/>
    </row>
    <row r="195" spans="1:31" x14ac:dyDescent="0.2">
      <c r="A195" s="67"/>
      <c r="B195" s="17">
        <v>54101</v>
      </c>
      <c r="C195" s="72" t="s">
        <v>225</v>
      </c>
      <c r="D195" s="66">
        <v>1</v>
      </c>
      <c r="E195" s="38" t="s">
        <v>37</v>
      </c>
      <c r="F195" s="46"/>
      <c r="G195" s="36">
        <v>204000</v>
      </c>
      <c r="H195" s="71">
        <v>1</v>
      </c>
      <c r="I195" s="180">
        <v>204000</v>
      </c>
      <c r="J195" s="177">
        <v>0</v>
      </c>
      <c r="K195" s="177">
        <v>0</v>
      </c>
      <c r="L195" s="177">
        <v>0</v>
      </c>
      <c r="M195" s="177">
        <v>0</v>
      </c>
      <c r="N195" s="177">
        <v>0</v>
      </c>
      <c r="O195" s="177">
        <v>0</v>
      </c>
      <c r="P195" s="177">
        <v>0</v>
      </c>
      <c r="Q195" s="177">
        <v>0</v>
      </c>
      <c r="R195" s="177">
        <v>0</v>
      </c>
      <c r="S195" s="177">
        <v>0</v>
      </c>
      <c r="T195" s="177">
        <v>0</v>
      </c>
      <c r="U195" s="177">
        <v>0</v>
      </c>
      <c r="V195" s="177">
        <v>0</v>
      </c>
      <c r="W195" s="177">
        <v>0</v>
      </c>
      <c r="X195" s="177">
        <v>0</v>
      </c>
      <c r="Y195" s="177">
        <v>0</v>
      </c>
      <c r="Z195" s="177">
        <v>0</v>
      </c>
      <c r="AA195" s="177">
        <v>0</v>
      </c>
      <c r="AB195" s="177">
        <v>0</v>
      </c>
      <c r="AC195" s="177">
        <v>0</v>
      </c>
      <c r="AD195" s="177">
        <v>0</v>
      </c>
      <c r="AE195" s="177">
        <v>0</v>
      </c>
    </row>
    <row r="196" spans="1:31" ht="22.5" customHeight="1" x14ac:dyDescent="0.2">
      <c r="A196" s="2"/>
      <c r="B196" s="22">
        <v>5600</v>
      </c>
      <c r="C196" s="32" t="s">
        <v>5</v>
      </c>
      <c r="D196" s="33">
        <v>2</v>
      </c>
      <c r="E196" s="32" t="s">
        <v>0</v>
      </c>
      <c r="F196" s="32"/>
      <c r="G196" s="31">
        <v>8062.81</v>
      </c>
      <c r="H196" s="236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  <c r="AB196" s="237"/>
      <c r="AC196" s="237"/>
      <c r="AD196" s="237"/>
      <c r="AE196" s="238"/>
    </row>
    <row r="197" spans="1:31" x14ac:dyDescent="0.2">
      <c r="A197" s="2"/>
      <c r="B197" s="11">
        <v>564</v>
      </c>
      <c r="C197" s="30" t="s">
        <v>230</v>
      </c>
      <c r="D197" s="123">
        <v>1</v>
      </c>
      <c r="E197" s="30" t="s">
        <v>37</v>
      </c>
      <c r="F197" s="30"/>
      <c r="G197" s="159">
        <v>5000</v>
      </c>
      <c r="H197" s="152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/>
      <c r="Z197" s="153"/>
      <c r="AA197" s="153"/>
      <c r="AB197" s="153"/>
      <c r="AC197" s="153"/>
      <c r="AD197" s="153"/>
      <c r="AE197" s="154"/>
    </row>
    <row r="198" spans="1:31" ht="18.75" x14ac:dyDescent="0.2">
      <c r="A198" s="2"/>
      <c r="B198" s="17">
        <v>56401</v>
      </c>
      <c r="C198" s="48" t="s">
        <v>214</v>
      </c>
      <c r="D198" s="77">
        <v>1</v>
      </c>
      <c r="E198" s="72" t="s">
        <v>0</v>
      </c>
      <c r="F198" s="48"/>
      <c r="G198" s="160">
        <v>5000</v>
      </c>
      <c r="H198" s="35">
        <v>1</v>
      </c>
      <c r="I198" s="42">
        <v>5000</v>
      </c>
      <c r="J198" s="35">
        <v>0</v>
      </c>
      <c r="K198" s="35">
        <v>0</v>
      </c>
      <c r="L198" s="35">
        <v>0</v>
      </c>
      <c r="M198" s="35">
        <v>0</v>
      </c>
      <c r="N198" s="35">
        <v>0</v>
      </c>
      <c r="O198" s="35">
        <v>0</v>
      </c>
      <c r="P198" s="35">
        <v>0</v>
      </c>
      <c r="Q198" s="35">
        <v>0</v>
      </c>
      <c r="R198" s="35">
        <v>0</v>
      </c>
      <c r="S198" s="35">
        <v>0</v>
      </c>
      <c r="T198" s="35">
        <v>0</v>
      </c>
      <c r="U198" s="35">
        <v>0</v>
      </c>
      <c r="V198" s="35">
        <v>0</v>
      </c>
      <c r="W198" s="35">
        <v>0</v>
      </c>
      <c r="X198" s="35">
        <v>0</v>
      </c>
      <c r="Y198" s="35">
        <v>0</v>
      </c>
      <c r="Z198" s="35">
        <v>0</v>
      </c>
      <c r="AA198" s="35">
        <v>0</v>
      </c>
      <c r="AB198" s="35">
        <v>0</v>
      </c>
      <c r="AC198" s="35">
        <v>0</v>
      </c>
      <c r="AD198" s="35">
        <v>0</v>
      </c>
      <c r="AE198" s="34">
        <v>0</v>
      </c>
    </row>
    <row r="199" spans="1:31" ht="18.75" x14ac:dyDescent="0.2">
      <c r="A199" s="2"/>
      <c r="B199" s="11">
        <v>565</v>
      </c>
      <c r="C199" s="30" t="s">
        <v>4</v>
      </c>
      <c r="D199" s="29">
        <v>1</v>
      </c>
      <c r="E199" s="28" t="s">
        <v>0</v>
      </c>
      <c r="F199" s="28"/>
      <c r="G199" s="27">
        <v>3062.81</v>
      </c>
      <c r="H199" s="26"/>
      <c r="I199" s="25"/>
      <c r="J199" s="26"/>
      <c r="K199" s="25"/>
      <c r="L199" s="26"/>
      <c r="M199" s="25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3"/>
    </row>
    <row r="200" spans="1:31" x14ac:dyDescent="0.2">
      <c r="A200" s="2"/>
      <c r="B200" s="17">
        <v>56502</v>
      </c>
      <c r="C200" s="162" t="s">
        <v>3</v>
      </c>
      <c r="D200" s="161">
        <v>1</v>
      </c>
      <c r="E200" s="38" t="s">
        <v>0</v>
      </c>
      <c r="F200" s="16"/>
      <c r="G200" s="15">
        <v>3062.81</v>
      </c>
      <c r="H200" s="13">
        <v>1</v>
      </c>
      <c r="I200" s="14">
        <v>3062.81</v>
      </c>
      <c r="J200" s="13">
        <v>0</v>
      </c>
      <c r="K200" s="14">
        <v>0</v>
      </c>
      <c r="L200" s="13">
        <v>0</v>
      </c>
      <c r="M200" s="14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13">
        <v>0</v>
      </c>
      <c r="AD200" s="13">
        <v>0</v>
      </c>
      <c r="AE200" s="12">
        <v>0</v>
      </c>
    </row>
    <row r="201" spans="1:31" ht="21" customHeight="1" x14ac:dyDescent="0.2">
      <c r="A201" s="2"/>
      <c r="B201" s="22">
        <v>5900</v>
      </c>
      <c r="C201" s="21" t="s">
        <v>2</v>
      </c>
      <c r="D201" s="20">
        <v>1</v>
      </c>
      <c r="E201" s="19" t="s">
        <v>0</v>
      </c>
      <c r="F201" s="19"/>
      <c r="G201" s="18">
        <v>3000</v>
      </c>
      <c r="H201" s="236"/>
      <c r="I201" s="237"/>
      <c r="J201" s="237"/>
      <c r="K201" s="237"/>
      <c r="L201" s="237"/>
      <c r="M201" s="237"/>
      <c r="N201" s="237"/>
      <c r="O201" s="237"/>
      <c r="P201" s="237"/>
      <c r="Q201" s="237"/>
      <c r="R201" s="237"/>
      <c r="S201" s="237"/>
      <c r="T201" s="237"/>
      <c r="U201" s="237"/>
      <c r="V201" s="237"/>
      <c r="W201" s="237"/>
      <c r="X201" s="237"/>
      <c r="Y201" s="237"/>
      <c r="Z201" s="237"/>
      <c r="AA201" s="237"/>
      <c r="AB201" s="237"/>
      <c r="AC201" s="237"/>
      <c r="AD201" s="237"/>
      <c r="AE201" s="238"/>
    </row>
    <row r="202" spans="1:31" x14ac:dyDescent="0.2">
      <c r="A202" s="2"/>
      <c r="B202" s="11">
        <v>591</v>
      </c>
      <c r="C202" s="10" t="s">
        <v>1</v>
      </c>
      <c r="D202" s="9">
        <v>1</v>
      </c>
      <c r="E202" s="8" t="s">
        <v>0</v>
      </c>
      <c r="F202" s="8"/>
      <c r="G202" s="7">
        <v>3000</v>
      </c>
      <c r="H202" s="6"/>
      <c r="I202" s="5"/>
      <c r="J202" s="6"/>
      <c r="K202" s="5"/>
      <c r="L202" s="6"/>
      <c r="M202" s="5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3"/>
    </row>
    <row r="203" spans="1:31" s="197" customFormat="1" x14ac:dyDescent="0.2">
      <c r="A203" s="196"/>
      <c r="B203" s="17">
        <v>59101</v>
      </c>
      <c r="C203" s="72" t="s">
        <v>1</v>
      </c>
      <c r="D203" s="47">
        <v>1</v>
      </c>
      <c r="E203" s="38" t="s">
        <v>37</v>
      </c>
      <c r="F203" s="46"/>
      <c r="G203" s="36">
        <v>3000</v>
      </c>
      <c r="H203" s="35">
        <v>1</v>
      </c>
      <c r="I203" s="43">
        <v>3000</v>
      </c>
      <c r="J203" s="35">
        <v>0</v>
      </c>
      <c r="K203" s="43">
        <v>0</v>
      </c>
      <c r="L203" s="35">
        <v>0</v>
      </c>
      <c r="M203" s="43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35">
        <v>0</v>
      </c>
      <c r="V203" s="35">
        <v>0</v>
      </c>
      <c r="W203" s="35">
        <v>0</v>
      </c>
      <c r="X203" s="35">
        <v>0</v>
      </c>
      <c r="Y203" s="35">
        <v>0</v>
      </c>
      <c r="Z203" s="35">
        <v>0</v>
      </c>
      <c r="AA203" s="35">
        <v>0</v>
      </c>
      <c r="AB203" s="35">
        <v>0</v>
      </c>
      <c r="AC203" s="35">
        <v>0</v>
      </c>
      <c r="AD203" s="35">
        <v>0</v>
      </c>
      <c r="AE203" s="34">
        <v>0</v>
      </c>
    </row>
  </sheetData>
  <mergeCells count="14">
    <mergeCell ref="H201:AE201"/>
    <mergeCell ref="H174:AE174"/>
    <mergeCell ref="H186:AE186"/>
    <mergeCell ref="H196:AE196"/>
    <mergeCell ref="H138:AE138"/>
    <mergeCell ref="H146:AE146"/>
    <mergeCell ref="H149:AE149"/>
    <mergeCell ref="H160:AE160"/>
    <mergeCell ref="H161:AE161"/>
    <mergeCell ref="B2:AE2"/>
    <mergeCell ref="B3:AE3"/>
    <mergeCell ref="H11:AE11"/>
    <mergeCell ref="H85:AE85"/>
    <mergeCell ref="H95:AE95"/>
  </mergeCells>
  <pageMargins left="0.25" right="0.25" top="0.75" bottom="0.75" header="0.3" footer="0.3"/>
  <pageSetup paperSize="5" scale="54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PRESUP. 2020</vt:lpstr>
    </vt:vector>
  </TitlesOfParts>
  <Company>Secretaria de Turismo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Turismo</dc:creator>
  <cp:lastModifiedBy>MARTIN1</cp:lastModifiedBy>
  <cp:lastPrinted>2019-10-29T16:51:12Z</cp:lastPrinted>
  <dcterms:created xsi:type="dcterms:W3CDTF">2016-03-18T21:26:09Z</dcterms:created>
  <dcterms:modified xsi:type="dcterms:W3CDTF">2020-04-22T17:19:18Z</dcterms:modified>
</cp:coreProperties>
</file>